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870" windowWidth="15120" windowHeight="6375"/>
  </bookViews>
  <sheets>
    <sheet name="Flagskibsprodukter" sheetId="8" r:id="rId1"/>
    <sheet name="Forudsætninger" sheetId="2" r:id="rId2"/>
    <sheet name="Tabeller" sheetId="10" r:id="rId3"/>
  </sheets>
  <definedNames>
    <definedName name="indeholderTV">Flagskibsprodukter!$F$12:$J$12</definedName>
    <definedName name="Produktnavn">Flagskibsprodukter!$F$5:$J$5</definedName>
    <definedName name="VoIP" localSheetId="2">Flagskibsprodukter!#REF!</definedName>
    <definedName name="VoIP">Flagskibsprodukter!#REF!</definedName>
  </definedNames>
  <calcPr calcId="145621"/>
</workbook>
</file>

<file path=xl/calcChain.xml><?xml version="1.0" encoding="utf-8"?>
<calcChain xmlns="http://schemas.openxmlformats.org/spreadsheetml/2006/main">
  <c r="G129" i="8" l="1"/>
  <c r="H129" i="8"/>
  <c r="I129" i="8"/>
  <c r="J129" i="8"/>
  <c r="K129" i="8"/>
  <c r="L129" i="8"/>
  <c r="M129" i="8"/>
  <c r="F129" i="8"/>
  <c r="G96" i="8"/>
  <c r="H96" i="8"/>
  <c r="I96" i="8"/>
  <c r="J96" i="8"/>
  <c r="K96" i="8"/>
  <c r="L96" i="8"/>
  <c r="M96" i="8"/>
  <c r="F96" i="8"/>
  <c r="H62" i="8"/>
  <c r="I62" i="8"/>
  <c r="J62" i="8"/>
  <c r="K62" i="8"/>
  <c r="L62" i="8"/>
  <c r="M62" i="8"/>
  <c r="F62" i="8"/>
  <c r="G62" i="8"/>
  <c r="F80" i="8" l="1"/>
  <c r="M132" i="8"/>
  <c r="L132" i="8"/>
  <c r="K132" i="8"/>
  <c r="J132" i="8"/>
  <c r="I132" i="8"/>
  <c r="H132" i="8"/>
  <c r="G132" i="8"/>
  <c r="F132" i="8"/>
  <c r="G127" i="8"/>
  <c r="H127" i="8"/>
  <c r="I127" i="8"/>
  <c r="J127" i="8"/>
  <c r="K127" i="8"/>
  <c r="L127" i="8"/>
  <c r="M127" i="8"/>
  <c r="F127" i="8"/>
  <c r="M99" i="8"/>
  <c r="L99" i="8"/>
  <c r="K99" i="8"/>
  <c r="J99" i="8"/>
  <c r="I99" i="8"/>
  <c r="H99" i="8"/>
  <c r="G99" i="8"/>
  <c r="F99" i="8"/>
  <c r="G65" i="8"/>
  <c r="I65" i="8"/>
  <c r="I93" i="8"/>
  <c r="K59" i="8"/>
  <c r="M65" i="8"/>
  <c r="M93" i="8"/>
  <c r="G93" i="8"/>
  <c r="H93" i="8"/>
  <c r="J93" i="8"/>
  <c r="K93" i="8"/>
  <c r="L93" i="8"/>
  <c r="F93" i="8"/>
  <c r="F92" i="8"/>
  <c r="K65" i="8"/>
  <c r="F65" i="8"/>
  <c r="F58" i="8"/>
  <c r="G59" i="8"/>
  <c r="F59" i="8"/>
  <c r="M59" i="8" l="1"/>
  <c r="I59" i="8"/>
  <c r="H65" i="8"/>
  <c r="H59" i="8"/>
  <c r="J65" i="8" l="1"/>
  <c r="J59" i="8"/>
  <c r="L65" i="8" l="1"/>
  <c r="L59" i="8"/>
  <c r="G97" i="8"/>
  <c r="H97" i="8"/>
  <c r="I97" i="8"/>
  <c r="J97" i="8"/>
  <c r="K97" i="8"/>
  <c r="L97" i="8"/>
  <c r="M97" i="8"/>
  <c r="F97" i="8"/>
  <c r="G90" i="8"/>
  <c r="H90" i="8"/>
  <c r="I90" i="8"/>
  <c r="J90" i="8"/>
  <c r="K90" i="8"/>
  <c r="L90" i="8"/>
  <c r="M90" i="8"/>
  <c r="F90" i="8"/>
  <c r="G63" i="8"/>
  <c r="H63" i="8"/>
  <c r="I63" i="8"/>
  <c r="J63" i="8"/>
  <c r="K63" i="8"/>
  <c r="L63" i="8"/>
  <c r="M63" i="8"/>
  <c r="F63" i="8"/>
  <c r="G56" i="8"/>
  <c r="H56" i="8"/>
  <c r="I56" i="8"/>
  <c r="J56" i="8"/>
  <c r="K56" i="8"/>
  <c r="L56" i="8"/>
  <c r="M56" i="8"/>
  <c r="F56" i="8"/>
  <c r="F44" i="8"/>
  <c r="F36" i="8"/>
  <c r="F126" i="8" l="1"/>
  <c r="M55" i="8"/>
  <c r="M57" i="8"/>
  <c r="M60" i="8"/>
  <c r="F28" i="8"/>
  <c r="G39" i="8"/>
  <c r="H39" i="8"/>
  <c r="I39" i="8"/>
  <c r="J39" i="8"/>
  <c r="K39" i="8"/>
  <c r="L39" i="8"/>
  <c r="M39" i="8"/>
  <c r="F39" i="8"/>
  <c r="G23" i="8"/>
  <c r="H23" i="8"/>
  <c r="I23" i="8"/>
  <c r="J23" i="8"/>
  <c r="K23" i="8"/>
  <c r="L23" i="8"/>
  <c r="M23" i="8"/>
  <c r="F23" i="8"/>
  <c r="G31" i="8"/>
  <c r="H31" i="8"/>
  <c r="I31" i="8"/>
  <c r="J31" i="8"/>
  <c r="K31" i="8"/>
  <c r="L31" i="8"/>
  <c r="M31" i="8"/>
  <c r="F31" i="8"/>
  <c r="G58" i="8" l="1"/>
  <c r="G92" i="8"/>
  <c r="G126" i="8"/>
  <c r="H58" i="8" l="1"/>
  <c r="H92" i="8"/>
  <c r="G22" i="8"/>
  <c r="H22" i="8"/>
  <c r="I22" i="8"/>
  <c r="J22" i="8"/>
  <c r="K22" i="8"/>
  <c r="L22" i="8"/>
  <c r="M22" i="8"/>
  <c r="M53" i="8" s="1"/>
  <c r="F22" i="8"/>
  <c r="G30" i="8"/>
  <c r="H30" i="8"/>
  <c r="I30" i="8"/>
  <c r="J30" i="8"/>
  <c r="K30" i="8"/>
  <c r="L30" i="8"/>
  <c r="M30" i="8"/>
  <c r="F30" i="8"/>
  <c r="G124" i="8"/>
  <c r="H124" i="8"/>
  <c r="I124" i="8"/>
  <c r="J124" i="8"/>
  <c r="K124" i="8"/>
  <c r="L124" i="8"/>
  <c r="M124" i="8"/>
  <c r="G130" i="8"/>
  <c r="H130" i="8"/>
  <c r="I130" i="8"/>
  <c r="J130" i="8"/>
  <c r="K130" i="8"/>
  <c r="L130" i="8"/>
  <c r="M130" i="8"/>
  <c r="F130" i="8"/>
  <c r="F124" i="8"/>
  <c r="H38" i="8"/>
  <c r="I38" i="8"/>
  <c r="J38" i="8"/>
  <c r="K38" i="8"/>
  <c r="L38" i="8"/>
  <c r="M38" i="8"/>
  <c r="F38" i="8"/>
  <c r="G38" i="8"/>
  <c r="L92" i="8" l="1"/>
  <c r="J92" i="8"/>
  <c r="L58" i="8"/>
  <c r="J58" i="8"/>
  <c r="I58" i="8"/>
  <c r="I92" i="8"/>
  <c r="H126" i="8"/>
  <c r="I126" i="8" l="1"/>
  <c r="G89" i="8"/>
  <c r="H89" i="8"/>
  <c r="I89" i="8"/>
  <c r="J89" i="8"/>
  <c r="K89" i="8"/>
  <c r="L89" i="8"/>
  <c r="M89" i="8"/>
  <c r="G91" i="8"/>
  <c r="H91" i="8"/>
  <c r="I91" i="8"/>
  <c r="J91" i="8"/>
  <c r="K91" i="8"/>
  <c r="L91" i="8"/>
  <c r="M91" i="8"/>
  <c r="G94" i="8"/>
  <c r="H94" i="8"/>
  <c r="I94" i="8"/>
  <c r="J94" i="8"/>
  <c r="K94" i="8"/>
  <c r="L94" i="8"/>
  <c r="M94" i="8"/>
  <c r="G98" i="8"/>
  <c r="H98" i="8"/>
  <c r="I98" i="8"/>
  <c r="J98" i="8"/>
  <c r="K98" i="8"/>
  <c r="L98" i="8"/>
  <c r="M98" i="8"/>
  <c r="G100" i="8"/>
  <c r="H100" i="8"/>
  <c r="I100" i="8"/>
  <c r="J100" i="8"/>
  <c r="K100" i="8"/>
  <c r="L100" i="8"/>
  <c r="M100" i="8"/>
  <c r="G103" i="8"/>
  <c r="H103" i="8"/>
  <c r="I103" i="8"/>
  <c r="J103" i="8"/>
  <c r="K103" i="8"/>
  <c r="L103" i="8"/>
  <c r="M103" i="8"/>
  <c r="G104" i="8"/>
  <c r="H104" i="8"/>
  <c r="I104" i="8"/>
  <c r="J104" i="8"/>
  <c r="K104" i="8"/>
  <c r="L104" i="8"/>
  <c r="M104" i="8"/>
  <c r="G105" i="8"/>
  <c r="H105" i="8"/>
  <c r="I105" i="8"/>
  <c r="J105" i="8"/>
  <c r="K105" i="8"/>
  <c r="L105" i="8"/>
  <c r="M105" i="8"/>
  <c r="G106" i="8"/>
  <c r="H106" i="8"/>
  <c r="I106" i="8"/>
  <c r="J106" i="8"/>
  <c r="K106" i="8"/>
  <c r="L106" i="8"/>
  <c r="M106" i="8"/>
  <c r="G107" i="8"/>
  <c r="H107" i="8"/>
  <c r="I107" i="8"/>
  <c r="J107" i="8"/>
  <c r="K107" i="8"/>
  <c r="L107" i="8"/>
  <c r="M107" i="8"/>
  <c r="G108" i="8"/>
  <c r="H108" i="8"/>
  <c r="I108" i="8"/>
  <c r="J108" i="8"/>
  <c r="K108" i="8"/>
  <c r="L108" i="8"/>
  <c r="M108" i="8"/>
  <c r="G110" i="8"/>
  <c r="H110" i="8"/>
  <c r="I110" i="8"/>
  <c r="J110" i="8"/>
  <c r="K110" i="8"/>
  <c r="L110" i="8"/>
  <c r="M110" i="8"/>
  <c r="G111" i="8"/>
  <c r="H111" i="8"/>
  <c r="I111" i="8"/>
  <c r="J111" i="8"/>
  <c r="K111" i="8"/>
  <c r="L111" i="8"/>
  <c r="M111" i="8"/>
  <c r="G114" i="8"/>
  <c r="H114" i="8"/>
  <c r="L114" i="8"/>
  <c r="M114" i="8"/>
  <c r="F111" i="8"/>
  <c r="F110" i="8"/>
  <c r="F108" i="8"/>
  <c r="F107" i="8"/>
  <c r="F106" i="8"/>
  <c r="F105" i="8"/>
  <c r="F104" i="8"/>
  <c r="F103" i="8"/>
  <c r="F98" i="8"/>
  <c r="F91" i="8"/>
  <c r="G55" i="8"/>
  <c r="H55" i="8"/>
  <c r="I55" i="8"/>
  <c r="J55" i="8"/>
  <c r="K55" i="8"/>
  <c r="L55" i="8"/>
  <c r="G57" i="8"/>
  <c r="H57" i="8"/>
  <c r="I57" i="8"/>
  <c r="J57" i="8"/>
  <c r="K57" i="8"/>
  <c r="L57" i="8"/>
  <c r="G60" i="8"/>
  <c r="H60" i="8"/>
  <c r="I60" i="8"/>
  <c r="J60" i="8"/>
  <c r="K60" i="8"/>
  <c r="L60" i="8"/>
  <c r="G64" i="8"/>
  <c r="H64" i="8"/>
  <c r="I64" i="8"/>
  <c r="J64" i="8"/>
  <c r="K64" i="8"/>
  <c r="L64" i="8"/>
  <c r="M64" i="8"/>
  <c r="G66" i="8"/>
  <c r="H66" i="8"/>
  <c r="I66" i="8"/>
  <c r="J66" i="8"/>
  <c r="K66" i="8"/>
  <c r="L66" i="8"/>
  <c r="M66" i="8"/>
  <c r="G69" i="8"/>
  <c r="H69" i="8"/>
  <c r="I69" i="8"/>
  <c r="J69" i="8"/>
  <c r="K69" i="8"/>
  <c r="L69" i="8"/>
  <c r="M69" i="8"/>
  <c r="G70" i="8"/>
  <c r="H70" i="8"/>
  <c r="I70" i="8"/>
  <c r="J70" i="8"/>
  <c r="K70" i="8"/>
  <c r="L70" i="8"/>
  <c r="M70" i="8"/>
  <c r="G71" i="8"/>
  <c r="H71" i="8"/>
  <c r="I71" i="8"/>
  <c r="J71" i="8"/>
  <c r="K71" i="8"/>
  <c r="L71" i="8"/>
  <c r="M71" i="8"/>
  <c r="G72" i="8"/>
  <c r="H72" i="8"/>
  <c r="I72" i="8"/>
  <c r="J72" i="8"/>
  <c r="K72" i="8"/>
  <c r="L72" i="8"/>
  <c r="M72" i="8"/>
  <c r="G73" i="8"/>
  <c r="H73" i="8"/>
  <c r="I73" i="8"/>
  <c r="J73" i="8"/>
  <c r="K73" i="8"/>
  <c r="L73" i="8"/>
  <c r="M73" i="8"/>
  <c r="G74" i="8"/>
  <c r="H74" i="8"/>
  <c r="I74" i="8"/>
  <c r="J74" i="8"/>
  <c r="K74" i="8"/>
  <c r="L74" i="8"/>
  <c r="M74" i="8"/>
  <c r="G76" i="8"/>
  <c r="H76" i="8"/>
  <c r="I76" i="8"/>
  <c r="J76" i="8"/>
  <c r="K76" i="8"/>
  <c r="L76" i="8"/>
  <c r="M76" i="8"/>
  <c r="G77" i="8"/>
  <c r="H77" i="8"/>
  <c r="I77" i="8"/>
  <c r="J77" i="8"/>
  <c r="K77" i="8"/>
  <c r="L77" i="8"/>
  <c r="M77" i="8"/>
  <c r="G80" i="8"/>
  <c r="H80" i="8"/>
  <c r="L80" i="8"/>
  <c r="M80" i="8"/>
  <c r="F77" i="8"/>
  <c r="F76" i="8"/>
  <c r="F74" i="8"/>
  <c r="F73" i="8"/>
  <c r="F72" i="8"/>
  <c r="F71" i="8"/>
  <c r="F70" i="8"/>
  <c r="F69" i="8"/>
  <c r="F64" i="8"/>
  <c r="F57" i="8"/>
  <c r="J126" i="8" l="1"/>
  <c r="M68" i="8"/>
  <c r="I68" i="8"/>
  <c r="F68" i="8"/>
  <c r="L68" i="8"/>
  <c r="H68" i="8"/>
  <c r="J68" i="8"/>
  <c r="K68" i="8"/>
  <c r="G68" i="8"/>
  <c r="F102" i="8"/>
  <c r="L102" i="8"/>
  <c r="H102" i="8"/>
  <c r="K102" i="8"/>
  <c r="G102" i="8"/>
  <c r="J102" i="8"/>
  <c r="M102" i="8"/>
  <c r="I102" i="8"/>
  <c r="F114" i="8"/>
  <c r="M58" i="8" l="1"/>
  <c r="M54" i="8" s="1"/>
  <c r="K58" i="8"/>
  <c r="M92" i="8"/>
  <c r="K92" i="8"/>
  <c r="K126" i="8"/>
  <c r="L126" i="8" l="1"/>
  <c r="M126" i="8"/>
  <c r="L53" i="8"/>
  <c r="J53" i="8"/>
  <c r="H53" i="8"/>
  <c r="K53" i="8"/>
  <c r="I53" i="8"/>
  <c r="G53" i="8"/>
  <c r="G78" i="8" l="1"/>
  <c r="G79" i="8"/>
  <c r="I78" i="8"/>
  <c r="I79" i="8"/>
  <c r="K78" i="8"/>
  <c r="K79" i="8"/>
  <c r="M78" i="8"/>
  <c r="M79" i="8"/>
  <c r="H79" i="8"/>
  <c r="H78" i="8"/>
  <c r="J79" i="8"/>
  <c r="J78" i="8"/>
  <c r="L79" i="8"/>
  <c r="L78" i="8"/>
  <c r="G123" i="8"/>
  <c r="H123" i="8"/>
  <c r="I123" i="8"/>
  <c r="J123" i="8"/>
  <c r="K123" i="8"/>
  <c r="L123" i="8"/>
  <c r="M123" i="8"/>
  <c r="G125" i="8"/>
  <c r="H125" i="8"/>
  <c r="I125" i="8"/>
  <c r="J125" i="8"/>
  <c r="K125" i="8"/>
  <c r="L125" i="8"/>
  <c r="M125" i="8"/>
  <c r="G131" i="8"/>
  <c r="H131" i="8"/>
  <c r="I131" i="8"/>
  <c r="J131" i="8"/>
  <c r="K131" i="8"/>
  <c r="L131" i="8"/>
  <c r="M131" i="8"/>
  <c r="G135" i="8"/>
  <c r="H135" i="8"/>
  <c r="I135" i="8"/>
  <c r="J135" i="8"/>
  <c r="K135" i="8"/>
  <c r="L135" i="8"/>
  <c r="M135" i="8"/>
  <c r="G136" i="8"/>
  <c r="H136" i="8"/>
  <c r="I136" i="8"/>
  <c r="J136" i="8"/>
  <c r="K136" i="8"/>
  <c r="L136" i="8"/>
  <c r="M136" i="8"/>
  <c r="G137" i="8"/>
  <c r="H137" i="8"/>
  <c r="I137" i="8"/>
  <c r="J137" i="8"/>
  <c r="K137" i="8"/>
  <c r="L137" i="8"/>
  <c r="M137" i="8"/>
  <c r="G138" i="8"/>
  <c r="H138" i="8"/>
  <c r="I138" i="8"/>
  <c r="J138" i="8"/>
  <c r="K138" i="8"/>
  <c r="L138" i="8"/>
  <c r="M138" i="8"/>
  <c r="G139" i="8"/>
  <c r="H139" i="8"/>
  <c r="I139" i="8"/>
  <c r="J139" i="8"/>
  <c r="K139" i="8"/>
  <c r="L139" i="8"/>
  <c r="M139" i="8"/>
  <c r="G140" i="8"/>
  <c r="H140" i="8"/>
  <c r="I140" i="8"/>
  <c r="J140" i="8"/>
  <c r="K140" i="8"/>
  <c r="L140" i="8"/>
  <c r="M140" i="8"/>
  <c r="G142" i="8"/>
  <c r="H142" i="8"/>
  <c r="I142" i="8"/>
  <c r="J142" i="8"/>
  <c r="K142" i="8"/>
  <c r="L142" i="8"/>
  <c r="M142" i="8"/>
  <c r="G143" i="8"/>
  <c r="H143" i="8"/>
  <c r="I143" i="8"/>
  <c r="J143" i="8"/>
  <c r="K143" i="8"/>
  <c r="L143" i="8"/>
  <c r="M143" i="8"/>
  <c r="K134" i="8" l="1"/>
  <c r="M134" i="8"/>
  <c r="L134" i="8"/>
  <c r="H134" i="8"/>
  <c r="J134" i="8"/>
  <c r="G134" i="8"/>
  <c r="I134" i="8"/>
  <c r="M75" i="8"/>
  <c r="M67" i="8" s="1"/>
  <c r="M49" i="8" s="1"/>
  <c r="K75" i="8"/>
  <c r="K67" i="8" s="1"/>
  <c r="I75" i="8"/>
  <c r="I67" i="8" s="1"/>
  <c r="G75" i="8"/>
  <c r="G67" i="8" s="1"/>
  <c r="L75" i="8"/>
  <c r="L67" i="8" s="1"/>
  <c r="J75" i="8"/>
  <c r="J67" i="8" s="1"/>
  <c r="H75" i="8"/>
  <c r="H67" i="8" s="1"/>
  <c r="F123" i="8"/>
  <c r="F89" i="8"/>
  <c r="M51" i="8" l="1"/>
  <c r="F55" i="8"/>
  <c r="F131" i="8"/>
  <c r="F125" i="8"/>
  <c r="F60" i="8"/>
  <c r="F66" i="8"/>
  <c r="F94" i="8"/>
  <c r="F100" i="8"/>
  <c r="F143" i="8"/>
  <c r="F142" i="8"/>
  <c r="F140" i="8"/>
  <c r="F139" i="8"/>
  <c r="F138" i="8"/>
  <c r="F137" i="8"/>
  <c r="F136" i="8"/>
  <c r="F135" i="8"/>
  <c r="J128" i="8" l="1"/>
  <c r="H128" i="8"/>
  <c r="L128" i="8"/>
  <c r="G128" i="8"/>
  <c r="F134" i="8"/>
  <c r="G54" i="8"/>
  <c r="G49" i="8" s="1"/>
  <c r="G61" i="8"/>
  <c r="G50" i="8" s="1"/>
  <c r="G52" i="8" s="1"/>
  <c r="J61" i="8"/>
  <c r="J54" i="8"/>
  <c r="M61" i="8"/>
  <c r="M50" i="8" s="1"/>
  <c r="M52" i="8" s="1"/>
  <c r="L61" i="8"/>
  <c r="L50" i="8" s="1"/>
  <c r="L52" i="8" s="1"/>
  <c r="L54" i="8"/>
  <c r="L49" i="8" s="1"/>
  <c r="I54" i="8"/>
  <c r="I61" i="8"/>
  <c r="H61" i="8"/>
  <c r="H50" i="8" s="1"/>
  <c r="H52" i="8" s="1"/>
  <c r="H54" i="8"/>
  <c r="H49" i="8" s="1"/>
  <c r="K54" i="8"/>
  <c r="K61" i="8"/>
  <c r="G48" i="8" l="1"/>
  <c r="M48" i="8"/>
  <c r="H48" i="8"/>
  <c r="L48" i="8"/>
  <c r="M128" i="8"/>
  <c r="I128" i="8"/>
  <c r="G51" i="8"/>
  <c r="L51" i="8"/>
  <c r="H51" i="8"/>
  <c r="K128" i="8"/>
  <c r="I114" i="8" l="1"/>
  <c r="I80" i="8"/>
  <c r="K114" i="8"/>
  <c r="K80" i="8"/>
  <c r="J80" i="8"/>
  <c r="J114" i="8"/>
  <c r="M87" i="8"/>
  <c r="K87" i="8"/>
  <c r="I87" i="8"/>
  <c r="G87" i="8"/>
  <c r="L87" i="8"/>
  <c r="J87" i="8"/>
  <c r="H87" i="8"/>
  <c r="K122" i="8"/>
  <c r="G122" i="8"/>
  <c r="M122" i="8"/>
  <c r="I122" i="8"/>
  <c r="L122" i="8"/>
  <c r="J122" i="8"/>
  <c r="H122" i="8"/>
  <c r="F121" i="8"/>
  <c r="L121" i="8"/>
  <c r="J121" i="8"/>
  <c r="H121" i="8"/>
  <c r="M121" i="8"/>
  <c r="K121" i="8"/>
  <c r="I121" i="8"/>
  <c r="G121" i="8"/>
  <c r="K50" i="8" l="1"/>
  <c r="K52" i="8" s="1"/>
  <c r="K49" i="8"/>
  <c r="I49" i="8"/>
  <c r="I50" i="8"/>
  <c r="I52" i="8" s="1"/>
  <c r="J50" i="8"/>
  <c r="J52" i="8" s="1"/>
  <c r="J49" i="8"/>
  <c r="H95" i="8"/>
  <c r="H88" i="8"/>
  <c r="J95" i="8"/>
  <c r="J88" i="8"/>
  <c r="L95" i="8"/>
  <c r="L88" i="8"/>
  <c r="G95" i="8"/>
  <c r="G88" i="8"/>
  <c r="I95" i="8"/>
  <c r="I88" i="8"/>
  <c r="K95" i="8"/>
  <c r="K88" i="8"/>
  <c r="M95" i="8"/>
  <c r="M88" i="8"/>
  <c r="J112" i="8"/>
  <c r="J113" i="8"/>
  <c r="G113" i="8"/>
  <c r="G112" i="8"/>
  <c r="I113" i="8"/>
  <c r="I112" i="8"/>
  <c r="K113" i="8"/>
  <c r="K112" i="8"/>
  <c r="M113" i="8"/>
  <c r="M112" i="8"/>
  <c r="H112" i="8"/>
  <c r="H113" i="8"/>
  <c r="L112" i="8"/>
  <c r="L113" i="8"/>
  <c r="F122" i="8"/>
  <c r="F128" i="8"/>
  <c r="F54" i="8"/>
  <c r="F88" i="8"/>
  <c r="F95" i="8"/>
  <c r="F61" i="8"/>
  <c r="F87" i="8"/>
  <c r="J48" i="8" l="1"/>
  <c r="K48" i="8"/>
  <c r="K51" i="8"/>
  <c r="I51" i="8"/>
  <c r="I48" i="8"/>
  <c r="J51" i="8"/>
  <c r="M109" i="8"/>
  <c r="M101" i="8" s="1"/>
  <c r="M84" i="8" s="1"/>
  <c r="M86" i="8" s="1"/>
  <c r="K109" i="8"/>
  <c r="K101" i="8" s="1"/>
  <c r="K84" i="8" s="1"/>
  <c r="K86" i="8" s="1"/>
  <c r="I109" i="8"/>
  <c r="I101" i="8" s="1"/>
  <c r="I84" i="8" s="1"/>
  <c r="I86" i="8" s="1"/>
  <c r="G109" i="8"/>
  <c r="G101" i="8" s="1"/>
  <c r="G84" i="8" s="1"/>
  <c r="G86" i="8" s="1"/>
  <c r="L109" i="8"/>
  <c r="L101" i="8" s="1"/>
  <c r="F113" i="8"/>
  <c r="F112" i="8"/>
  <c r="H109" i="8"/>
  <c r="H101" i="8" s="1"/>
  <c r="J109" i="8"/>
  <c r="J101" i="8" s="1"/>
  <c r="K145" i="8"/>
  <c r="M145" i="8"/>
  <c r="L144" i="8"/>
  <c r="M144" i="8"/>
  <c r="K144" i="8"/>
  <c r="K83" i="8" l="1"/>
  <c r="M83" i="8"/>
  <c r="M82" i="8" s="1"/>
  <c r="G83" i="8"/>
  <c r="G82" i="8" s="1"/>
  <c r="I83" i="8"/>
  <c r="I85" i="8" s="1"/>
  <c r="L83" i="8"/>
  <c r="L84" i="8"/>
  <c r="L86" i="8" s="1"/>
  <c r="J83" i="8"/>
  <c r="J82" i="8" s="1"/>
  <c r="J84" i="8"/>
  <c r="J86" i="8" s="1"/>
  <c r="H83" i="8"/>
  <c r="H84" i="8"/>
  <c r="H86" i="8" s="1"/>
  <c r="L145" i="8"/>
  <c r="L141" i="8" s="1"/>
  <c r="L133" i="8" s="1"/>
  <c r="H145" i="8"/>
  <c r="G144" i="8"/>
  <c r="M141" i="8"/>
  <c r="M133" i="8" s="1"/>
  <c r="K141" i="8"/>
  <c r="K133" i="8" s="1"/>
  <c r="J145" i="8"/>
  <c r="J144" i="8"/>
  <c r="I144" i="8"/>
  <c r="I145" i="8"/>
  <c r="H144" i="8"/>
  <c r="G145" i="8"/>
  <c r="F145" i="8"/>
  <c r="F144" i="8"/>
  <c r="F53" i="8"/>
  <c r="I82" i="8" l="1"/>
  <c r="L82" i="8"/>
  <c r="H82" i="8"/>
  <c r="K85" i="8"/>
  <c r="K82" i="8"/>
  <c r="G85" i="8"/>
  <c r="M85" i="8"/>
  <c r="H85" i="8"/>
  <c r="J85" i="8"/>
  <c r="L85" i="8"/>
  <c r="F78" i="8"/>
  <c r="F79" i="8"/>
  <c r="M118" i="8"/>
  <c r="M120" i="8" s="1"/>
  <c r="M117" i="8"/>
  <c r="J141" i="8"/>
  <c r="J133" i="8" s="1"/>
  <c r="K117" i="8"/>
  <c r="K118" i="8"/>
  <c r="K120" i="8" s="1"/>
  <c r="L118" i="8"/>
  <c r="L120" i="8" s="1"/>
  <c r="L117" i="8"/>
  <c r="L119" i="8" s="1"/>
  <c r="I141" i="8"/>
  <c r="I133" i="8" s="1"/>
  <c r="G141" i="8"/>
  <c r="G133" i="8" s="1"/>
  <c r="G118" i="8" s="1"/>
  <c r="G120" i="8" s="1"/>
  <c r="H141" i="8"/>
  <c r="H133" i="8" s="1"/>
  <c r="F141" i="8"/>
  <c r="F133" i="8" s="1"/>
  <c r="M116" i="8" l="1"/>
  <c r="K119" i="8"/>
  <c r="K116" i="8"/>
  <c r="L116" i="8"/>
  <c r="F75" i="8"/>
  <c r="F67" i="8" s="1"/>
  <c r="M119" i="8"/>
  <c r="F109" i="8"/>
  <c r="F101" i="8" s="1"/>
  <c r="F84" i="8" s="1"/>
  <c r="F86" i="8" s="1"/>
  <c r="J118" i="8"/>
  <c r="J120" i="8" s="1"/>
  <c r="J117" i="8"/>
  <c r="J116" i="8" s="1"/>
  <c r="I117" i="8"/>
  <c r="I118" i="8"/>
  <c r="I120" i="8" s="1"/>
  <c r="G117" i="8"/>
  <c r="G116" i="8" s="1"/>
  <c r="H118" i="8"/>
  <c r="H120" i="8" s="1"/>
  <c r="H117" i="8"/>
  <c r="F118" i="8"/>
  <c r="F120" i="8" s="1"/>
  <c r="F117" i="8"/>
  <c r="F116" i="8" l="1"/>
  <c r="I116" i="8"/>
  <c r="H116" i="8"/>
  <c r="I119" i="8"/>
  <c r="J119" i="8"/>
  <c r="H119" i="8"/>
  <c r="G119" i="8"/>
  <c r="F119" i="8"/>
  <c r="F83" i="8"/>
  <c r="F50" i="8"/>
  <c r="F52" i="8" s="1"/>
  <c r="F49" i="8"/>
  <c r="F85" i="8" l="1"/>
  <c r="F82" i="8"/>
  <c r="F51" i="8"/>
  <c r="F48" i="8"/>
</calcChain>
</file>

<file path=xl/sharedStrings.xml><?xml version="1.0" encoding="utf-8"?>
<sst xmlns="http://schemas.openxmlformats.org/spreadsheetml/2006/main" count="417" uniqueCount="117">
  <si>
    <t>Diverse</t>
  </si>
  <si>
    <t>Indholdsrettigheder</t>
  </si>
  <si>
    <t>Kobber</t>
  </si>
  <si>
    <t>Fiber</t>
  </si>
  <si>
    <t>Samproduktion</t>
  </si>
  <si>
    <t>Moms</t>
  </si>
  <si>
    <t>Samhusning</t>
  </si>
  <si>
    <t>Omsætning</t>
  </si>
  <si>
    <t>Download</t>
  </si>
  <si>
    <t>Upload</t>
  </si>
  <si>
    <t>Mbit/s</t>
  </si>
  <si>
    <t>(ja=1/Nej=0)</t>
  </si>
  <si>
    <t>Produktnavn</t>
  </si>
  <si>
    <t>Indeholder IP-tv</t>
  </si>
  <si>
    <t>%</t>
  </si>
  <si>
    <t>Produktegenskaber</t>
  </si>
  <si>
    <t>måneder</t>
  </si>
  <si>
    <t>Pakke</t>
  </si>
  <si>
    <t xml:space="preserve"> </t>
  </si>
  <si>
    <t>Detailomkostninger</t>
  </si>
  <si>
    <t>Fullrate</t>
  </si>
  <si>
    <t>kr/måned</t>
  </si>
  <si>
    <t>Flagskibsprodukter</t>
  </si>
  <si>
    <t>Resultat</t>
  </si>
  <si>
    <t>Udbud af</t>
  </si>
  <si>
    <t>L3 BSA</t>
  </si>
  <si>
    <t>Platform</t>
  </si>
  <si>
    <t>Marketingbidrag</t>
  </si>
  <si>
    <t>Fakturering</t>
  </si>
  <si>
    <t>Tab på kreditorer (andel af omsætning inkl. moms)</t>
  </si>
  <si>
    <t>Ikke-kundespecifik (andel af omsætning)</t>
  </si>
  <si>
    <t>Salgspersonale/salgskommission</t>
  </si>
  <si>
    <t>Aktivering af slutbruger</t>
  </si>
  <si>
    <t>Support fra call centre</t>
  </si>
  <si>
    <t>kr/år</t>
  </si>
  <si>
    <t>Rå infrastruktur</t>
  </si>
  <si>
    <t>Margin, Rå infrastruktur</t>
  </si>
  <si>
    <t>Margin, L3 BSA</t>
  </si>
  <si>
    <t>Netomkostninger, Rå infrastruktur</t>
  </si>
  <si>
    <t>Netomkostninger, L3 BSA</t>
  </si>
  <si>
    <t>Tillæg, u/samproduktion</t>
  </si>
  <si>
    <t>Tillæg, DPB</t>
  </si>
  <si>
    <t>Fradrag for DONG-området</t>
  </si>
  <si>
    <t>Nysalg</t>
  </si>
  <si>
    <t>Generelt</t>
  </si>
  <si>
    <t>Kundepleje</t>
  </si>
  <si>
    <t>Oprettelse</t>
  </si>
  <si>
    <t>kr</t>
  </si>
  <si>
    <t>Backhaul og IP-transit</t>
  </si>
  <si>
    <t>Transport, Rå infrastruktur -&gt; L3</t>
  </si>
  <si>
    <t>DPB tillæg, kobber</t>
  </si>
  <si>
    <t>Fradrag fra DONG-området</t>
  </si>
  <si>
    <t>Headend</t>
  </si>
  <si>
    <t>Forudsætninger</t>
  </si>
  <si>
    <t>Tabeller</t>
  </si>
  <si>
    <t>TDC, Erhverv</t>
  </si>
  <si>
    <t>Erhverv</t>
  </si>
  <si>
    <t>Prisklemmefriepris, L3 BSA</t>
  </si>
  <si>
    <t>Dual Pair Bonding</t>
  </si>
  <si>
    <t>Detailomsætning</t>
  </si>
  <si>
    <t>Engrosinput</t>
  </si>
  <si>
    <t>Platforme</t>
  </si>
  <si>
    <t>Rå kobber</t>
  </si>
  <si>
    <t>Engrosinput, kobber</t>
  </si>
  <si>
    <t>Engrosinput, fiber</t>
  </si>
  <si>
    <t>Rå fiber</t>
  </si>
  <si>
    <t>Tab på debitorer (andel af omsætning inkl. moms)</t>
  </si>
  <si>
    <t>Detailkundeplaceret udstyr</t>
  </si>
  <si>
    <t>Distribution af detailkundeplaceret udstyr</t>
  </si>
  <si>
    <t>Aktivering af detailkunde</t>
  </si>
  <si>
    <t>TV-pakke #1</t>
  </si>
  <si>
    <t>TV-pakke #2</t>
  </si>
  <si>
    <t>TV-pakke #3</t>
  </si>
  <si>
    <t>TV-pakke #4</t>
  </si>
  <si>
    <t>TV-pakke #5</t>
  </si>
  <si>
    <t>TV-pakke #6</t>
  </si>
  <si>
    <t>Produkt #1</t>
  </si>
  <si>
    <t>Produkt #2</t>
  </si>
  <si>
    <t>Produkt #3</t>
  </si>
  <si>
    <t>Produkt #4</t>
  </si>
  <si>
    <t>Produkt #5</t>
  </si>
  <si>
    <t>Produkt #6</t>
  </si>
  <si>
    <t>Produkt #7</t>
  </si>
  <si>
    <t>Produkt #8</t>
  </si>
  <si>
    <t>Tv transmission</t>
  </si>
  <si>
    <t>Transport, DSLAM til L3 node</t>
  </si>
  <si>
    <t>Engangsomkostninger ved salg</t>
  </si>
  <si>
    <t>Tab på deditorer (andel af omsætning inkl. moms)</t>
  </si>
  <si>
    <t>Løbende omkostninger</t>
  </si>
  <si>
    <t>Kundelevetid</t>
  </si>
  <si>
    <t>Netomkostninger</t>
  </si>
  <si>
    <t xml:space="preserve">Samhusning </t>
  </si>
  <si>
    <t xml:space="preserve">Oprettelse </t>
  </si>
  <si>
    <t>Abonnementspris</t>
  </si>
  <si>
    <t>Heraf omsætning fra tillægstjenester</t>
  </si>
  <si>
    <t>Kampagnelængde</t>
  </si>
  <si>
    <t>Kampagnepris</t>
  </si>
  <si>
    <t>Gennemsnitlige detailomsætning (inkl. moms)</t>
  </si>
  <si>
    <t>Fullrates detailomsætning (ekskl. moms)</t>
  </si>
  <si>
    <t>Levetid</t>
  </si>
  <si>
    <t>Backhaul, inkl. IP-transit</t>
  </si>
  <si>
    <t>YouSee (1P)</t>
  </si>
  <si>
    <t>YouSee (2P)</t>
  </si>
  <si>
    <t>Fullrate (1P)</t>
  </si>
  <si>
    <t>Fullrate (2P)</t>
  </si>
  <si>
    <t>YouSee</t>
  </si>
  <si>
    <t>YouSees detailomsætning (ekskl. moms)</t>
  </si>
  <si>
    <t>TDC, Erhvervs detailomsætning (ekskl. moms)</t>
  </si>
  <si>
    <t>Opslagslister</t>
  </si>
  <si>
    <t xml:space="preserve">Rå kobber </t>
  </si>
  <si>
    <t xml:space="preserve">Rå fiber </t>
  </si>
  <si>
    <t>Rå kobber(u. samproduktion)</t>
  </si>
  <si>
    <t>Rå kobber(m. samproduktion)</t>
  </si>
  <si>
    <t>Support fra call center</t>
  </si>
  <si>
    <t>Detailkundefordeling</t>
  </si>
  <si>
    <t>Prisklemmefriepris, Rå infrastruktur (uden samproduktion)</t>
  </si>
  <si>
    <t>Bilag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</si>
</sst>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;\-#,##0;\-"/>
    <numFmt numFmtId="165" formatCode="_ * #,##0_ ;_ * \-#,##0_ ;_ * &quot;-&quot;??_ ;_ @_ "/>
    <numFmt numFmtId="166" formatCode="0.0"/>
    <numFmt numFmtId="167" formatCode="#,##0.000"/>
    <numFmt numFmtId="168" formatCode="\ #,##0;\-#,##0;_ * &quot;-&quot;??_ ;_ 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theme="4" tint="0.499984740745262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4" fillId="0" borderId="1" xfId="2" applyAlignment="1" applyProtection="1">
      <alignment horizontal="left"/>
    </xf>
    <xf numFmtId="0" fontId="5" fillId="0" borderId="0" xfId="0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/>
    <xf numFmtId="0" fontId="1" fillId="0" borderId="2" xfId="0" applyFont="1" applyBorder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0" fillId="0" borderId="0" xfId="0" applyNumberFormat="1"/>
    <xf numFmtId="0" fontId="0" fillId="2" borderId="0" xfId="0" applyFill="1"/>
    <xf numFmtId="0" fontId="0" fillId="0" borderId="0" xfId="0" applyFill="1"/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indent="2"/>
    </xf>
    <xf numFmtId="166" fontId="0" fillId="0" borderId="0" xfId="0" applyNumberFormat="1"/>
    <xf numFmtId="1" fontId="0" fillId="0" borderId="0" xfId="0" applyNumberFormat="1" applyAlignment="1">
      <alignment horizontal="left"/>
    </xf>
    <xf numFmtId="9" fontId="6" fillId="0" borderId="0" xfId="1" applyFont="1" applyBorder="1" applyAlignment="1">
      <alignment horizontal="center" vertical="center"/>
    </xf>
    <xf numFmtId="0" fontId="1" fillId="0" borderId="1" xfId="2" applyFont="1" applyAlignment="1" applyProtection="1">
      <alignment horizontal="right"/>
    </xf>
    <xf numFmtId="1" fontId="0" fillId="2" borderId="0" xfId="0" applyNumberFormat="1" applyFill="1"/>
    <xf numFmtId="0" fontId="11" fillId="0" borderId="0" xfId="0" applyFont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/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9" fontId="0" fillId="2" borderId="0" xfId="1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Fill="1"/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165" fontId="0" fillId="2" borderId="0" xfId="3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2" applyAlignment="1" applyProtection="1">
      <alignment horizontal="center"/>
    </xf>
    <xf numFmtId="1" fontId="1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indent="2"/>
    </xf>
    <xf numFmtId="0" fontId="7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0" fillId="2" borderId="0" xfId="0" applyFill="1" applyBorder="1"/>
    <xf numFmtId="9" fontId="0" fillId="2" borderId="0" xfId="0" applyNumberFormat="1" applyFill="1" applyBorder="1"/>
    <xf numFmtId="3" fontId="0" fillId="0" borderId="0" xfId="0" applyNumberFormat="1" applyFont="1" applyBorder="1"/>
    <xf numFmtId="0" fontId="0" fillId="0" borderId="0" xfId="0" applyFill="1" applyBorder="1"/>
    <xf numFmtId="0" fontId="1" fillId="0" borderId="2" xfId="0" applyFont="1" applyBorder="1" applyAlignment="1"/>
    <xf numFmtId="0" fontId="0" fillId="0" borderId="0" xfId="0" applyAlignment="1"/>
    <xf numFmtId="0" fontId="1" fillId="0" borderId="0" xfId="0" applyFont="1" applyAlignment="1"/>
    <xf numFmtId="0" fontId="11" fillId="0" borderId="0" xfId="0" applyFont="1" applyAlignment="1"/>
    <xf numFmtId="0" fontId="7" fillId="0" borderId="0" xfId="0" applyFont="1" applyAlignment="1"/>
    <xf numFmtId="0" fontId="7" fillId="0" borderId="3" xfId="0" applyFont="1" applyBorder="1" applyAlignment="1"/>
    <xf numFmtId="0" fontId="6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" fontId="9" fillId="0" borderId="0" xfId="0" applyNumberFormat="1" applyFont="1"/>
    <xf numFmtId="1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167" fontId="0" fillId="0" borderId="0" xfId="0" applyNumberFormat="1"/>
    <xf numFmtId="2" fontId="0" fillId="0" borderId="0" xfId="0" applyNumberForma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2" borderId="0" xfId="0" applyFont="1" applyFill="1" applyBorder="1"/>
    <xf numFmtId="49" fontId="0" fillId="0" borderId="0" xfId="0" applyNumberFormat="1"/>
    <xf numFmtId="1" fontId="0" fillId="2" borderId="0" xfId="0" applyNumberFormat="1" applyFill="1" applyBorder="1" applyAlignment="1">
      <alignment horizontal="right"/>
    </xf>
    <xf numFmtId="0" fontId="4" fillId="0" borderId="4" xfId="2" applyBorder="1" applyAlignment="1" applyProtection="1">
      <alignment horizontal="left"/>
    </xf>
    <xf numFmtId="0" fontId="1" fillId="0" borderId="4" xfId="2" applyFont="1" applyBorder="1" applyAlignment="1" applyProtection="1">
      <alignment horizontal="right"/>
    </xf>
    <xf numFmtId="0" fontId="4" fillId="0" borderId="0" xfId="2" applyBorder="1" applyAlignment="1" applyProtection="1">
      <alignment horizontal="left"/>
    </xf>
    <xf numFmtId="0" fontId="1" fillId="0" borderId="0" xfId="2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3" fontId="7" fillId="0" borderId="0" xfId="0" applyNumberFormat="1" applyFont="1" applyFill="1" applyAlignment="1">
      <alignment horizontal="center"/>
    </xf>
    <xf numFmtId="165" fontId="0" fillId="2" borderId="0" xfId="3" applyNumberFormat="1" applyFont="1" applyFill="1" applyBorder="1"/>
    <xf numFmtId="9" fontId="0" fillId="0" borderId="0" xfId="1" applyFont="1" applyFill="1"/>
    <xf numFmtId="3" fontId="0" fillId="2" borderId="0" xfId="0" applyNumberFormat="1" applyFill="1"/>
    <xf numFmtId="3" fontId="1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right"/>
    </xf>
    <xf numFmtId="1" fontId="0" fillId="0" borderId="0" xfId="0" applyNumberFormat="1" applyFill="1"/>
    <xf numFmtId="168" fontId="0" fillId="2" borderId="0" xfId="0" applyNumberFormat="1" applyFill="1"/>
    <xf numFmtId="168" fontId="0" fillId="2" borderId="0" xfId="0" applyNumberFormat="1" applyFont="1" applyFill="1"/>
    <xf numFmtId="168" fontId="1" fillId="0" borderId="0" xfId="0" applyNumberFormat="1" applyFont="1"/>
    <xf numFmtId="0" fontId="0" fillId="0" borderId="0" xfId="0" applyFont="1" applyFill="1"/>
    <xf numFmtId="0" fontId="16" fillId="0" borderId="2" xfId="0" applyFont="1" applyBorder="1"/>
    <xf numFmtId="0" fontId="17" fillId="0" borderId="0" xfId="0" applyFont="1" applyAlignment="1">
      <alignment vertical="center"/>
    </xf>
  </cellXfs>
  <cellStyles count="4">
    <cellStyle name="Komma" xfId="3" builtinId="3"/>
    <cellStyle name="Normal" xfId="0" builtinId="0"/>
    <cellStyle name="Overskrift 2" xfId="2" builtinId="17"/>
    <cellStyle name="Procent" xfId="1" builtinId="5"/>
  </cellStyles>
  <dxfs count="176"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auto="1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/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7EFA84"/>
      <color rgb="FFD3FB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Z150"/>
  <sheetViews>
    <sheetView showGridLines="0" tabSelected="1" zoomScale="85" zoomScaleNormal="85" workbookViewId="0"/>
  </sheetViews>
  <sheetFormatPr defaultRowHeight="15" outlineLevelRow="1" x14ac:dyDescent="0.25"/>
  <cols>
    <col min="1" max="3" width="2.85546875" customWidth="1"/>
    <col min="4" max="4" width="52.140625" bestFit="1" customWidth="1"/>
    <col min="5" max="5" width="14.28515625" style="1" customWidth="1"/>
    <col min="6" max="13" width="11.42578125" style="1" customWidth="1"/>
  </cols>
  <sheetData>
    <row r="1" spans="1:13" x14ac:dyDescent="0.25">
      <c r="A1" s="102" t="s">
        <v>116</v>
      </c>
    </row>
    <row r="2" spans="1:13" s="80" customFormat="1" ht="30" customHeight="1" x14ac:dyDescent="0.25">
      <c r="B2" s="77" t="s">
        <v>22</v>
      </c>
      <c r="C2" s="78"/>
      <c r="D2" s="78"/>
      <c r="E2" s="79"/>
      <c r="F2" s="79"/>
      <c r="G2" s="79"/>
      <c r="H2" s="79"/>
      <c r="I2" s="79"/>
      <c r="J2" s="79"/>
      <c r="K2" s="79"/>
      <c r="L2" s="79"/>
      <c r="M2" s="79"/>
    </row>
    <row r="3" spans="1:13" ht="18" thickBot="1" x14ac:dyDescent="0.35">
      <c r="B3" s="4">
        <v>1</v>
      </c>
      <c r="C3" s="4" t="s">
        <v>15</v>
      </c>
      <c r="D3" s="4"/>
      <c r="E3" s="39"/>
      <c r="F3" s="39"/>
      <c r="G3" s="39"/>
      <c r="H3" s="39"/>
      <c r="I3" s="39"/>
      <c r="J3" s="39"/>
      <c r="K3" s="39"/>
      <c r="L3" s="39"/>
      <c r="M3" s="39"/>
    </row>
    <row r="4" spans="1:13" ht="15.75" thickTop="1" x14ac:dyDescent="0.25"/>
    <row r="5" spans="1:13" ht="45" customHeight="1" x14ac:dyDescent="0.25">
      <c r="B5" s="35" t="s">
        <v>12</v>
      </c>
      <c r="C5" s="13"/>
      <c r="D5" s="13"/>
      <c r="E5" s="17"/>
      <c r="F5" s="73" t="s">
        <v>76</v>
      </c>
      <c r="G5" s="73" t="s">
        <v>77</v>
      </c>
      <c r="H5" s="73" t="s">
        <v>78</v>
      </c>
      <c r="I5" s="73" t="s">
        <v>79</v>
      </c>
      <c r="J5" s="73" t="s">
        <v>80</v>
      </c>
      <c r="K5" s="73" t="s">
        <v>81</v>
      </c>
      <c r="L5" s="73" t="s">
        <v>82</v>
      </c>
      <c r="M5" s="73" t="s">
        <v>83</v>
      </c>
    </row>
    <row r="6" spans="1:13" x14ac:dyDescent="0.25">
      <c r="B6" s="2" t="s">
        <v>8</v>
      </c>
      <c r="E6" s="12" t="s">
        <v>10</v>
      </c>
      <c r="F6" s="36"/>
      <c r="G6" s="36"/>
      <c r="H6" s="36"/>
      <c r="I6" s="36"/>
      <c r="J6" s="36"/>
      <c r="K6" s="36"/>
      <c r="L6" s="36"/>
      <c r="M6" s="36"/>
    </row>
    <row r="7" spans="1:13" x14ac:dyDescent="0.25">
      <c r="B7" s="2" t="s">
        <v>9</v>
      </c>
      <c r="E7" s="12" t="s">
        <v>10</v>
      </c>
      <c r="F7" s="36"/>
      <c r="G7" s="36"/>
      <c r="H7" s="36"/>
      <c r="I7" s="36"/>
      <c r="J7" s="36"/>
      <c r="K7" s="36"/>
      <c r="L7" s="36"/>
      <c r="M7" s="36"/>
    </row>
    <row r="9" spans="1:13" x14ac:dyDescent="0.25">
      <c r="B9" s="2" t="s">
        <v>26</v>
      </c>
      <c r="E9" s="12"/>
      <c r="F9" s="37"/>
      <c r="G9" s="37"/>
      <c r="H9" s="37"/>
      <c r="I9" s="37"/>
      <c r="J9" s="37"/>
      <c r="K9" s="37"/>
      <c r="L9" s="37"/>
      <c r="M9" s="37"/>
    </row>
    <row r="10" spans="1:13" x14ac:dyDescent="0.25">
      <c r="B10" s="2"/>
      <c r="C10" t="s">
        <v>60</v>
      </c>
      <c r="E10" s="12"/>
      <c r="F10" s="37"/>
      <c r="G10" s="37"/>
      <c r="H10" s="37"/>
      <c r="I10" s="37"/>
      <c r="J10" s="37"/>
      <c r="K10" s="37"/>
      <c r="L10" s="37"/>
      <c r="M10" s="37"/>
    </row>
    <row r="11" spans="1:13" x14ac:dyDescent="0.25">
      <c r="E11" s="12"/>
    </row>
    <row r="12" spans="1:13" x14ac:dyDescent="0.25">
      <c r="B12" s="2" t="s">
        <v>13</v>
      </c>
      <c r="E12" s="12" t="s">
        <v>11</v>
      </c>
      <c r="F12" s="36"/>
      <c r="G12" s="36"/>
      <c r="H12" s="36"/>
      <c r="I12" s="36"/>
      <c r="J12" s="36"/>
      <c r="K12" s="36"/>
      <c r="L12" s="36"/>
      <c r="M12" s="36"/>
    </row>
    <row r="13" spans="1:13" x14ac:dyDescent="0.25">
      <c r="C13" s="29" t="s">
        <v>17</v>
      </c>
      <c r="D13" s="11"/>
      <c r="E13" s="12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E14" s="12"/>
    </row>
    <row r="15" spans="1:13" x14ac:dyDescent="0.25">
      <c r="B15" s="2" t="s">
        <v>24</v>
      </c>
      <c r="E15" s="12"/>
      <c r="F15" s="38"/>
      <c r="G15" s="38"/>
      <c r="H15" s="38"/>
      <c r="I15" s="38"/>
      <c r="J15" s="38"/>
      <c r="K15" s="38"/>
      <c r="L15" s="38"/>
      <c r="M15" s="38"/>
    </row>
    <row r="16" spans="1:13" x14ac:dyDescent="0.25">
      <c r="C16" s="11" t="s">
        <v>105</v>
      </c>
      <c r="D16" s="11"/>
      <c r="E16" s="12" t="s">
        <v>11</v>
      </c>
      <c r="F16" s="36"/>
      <c r="G16" s="36"/>
      <c r="H16" s="36"/>
      <c r="I16" s="36"/>
      <c r="J16" s="36"/>
      <c r="K16" s="36"/>
      <c r="L16" s="36"/>
      <c r="M16" s="36"/>
    </row>
    <row r="17" spans="1:18" x14ac:dyDescent="0.25">
      <c r="C17" s="11" t="s">
        <v>20</v>
      </c>
      <c r="D17" s="11"/>
      <c r="E17" s="12" t="s">
        <v>11</v>
      </c>
      <c r="F17" s="36"/>
      <c r="G17" s="36"/>
      <c r="H17" s="36"/>
      <c r="I17" s="36"/>
      <c r="J17" s="36"/>
      <c r="K17" s="36"/>
      <c r="L17" s="36"/>
      <c r="M17" s="36"/>
    </row>
    <row r="18" spans="1:18" x14ac:dyDescent="0.25">
      <c r="C18" s="11" t="s">
        <v>55</v>
      </c>
      <c r="D18" s="11"/>
      <c r="E18" s="12" t="s">
        <v>11</v>
      </c>
      <c r="F18" s="36"/>
      <c r="G18" s="36"/>
      <c r="H18" s="36"/>
      <c r="I18" s="36"/>
      <c r="J18" s="36"/>
      <c r="K18" s="36"/>
      <c r="L18" s="36"/>
      <c r="M18" s="36"/>
    </row>
    <row r="19" spans="1:18" x14ac:dyDescent="0.25">
      <c r="E19" s="44"/>
    </row>
    <row r="20" spans="1:18" ht="18" thickBot="1" x14ac:dyDescent="0.35">
      <c r="B20" s="4">
        <v>2</v>
      </c>
      <c r="C20" s="4" t="s">
        <v>59</v>
      </c>
      <c r="D20" s="4"/>
      <c r="E20" s="39"/>
      <c r="F20" s="39"/>
      <c r="G20" s="39"/>
      <c r="H20" s="39"/>
      <c r="I20" s="39"/>
      <c r="J20" s="39"/>
      <c r="K20" s="39"/>
      <c r="L20" s="39"/>
      <c r="M20" s="39"/>
    </row>
    <row r="21" spans="1:18" ht="15.75" thickTop="1" x14ac:dyDescent="0.25"/>
    <row r="22" spans="1:18" x14ac:dyDescent="0.25">
      <c r="B22" s="9" t="s">
        <v>106</v>
      </c>
      <c r="C22" s="9"/>
      <c r="D22" s="9"/>
      <c r="E22" s="17" t="s">
        <v>21</v>
      </c>
      <c r="F22" s="40" t="e">
        <f>(F23+F28/IF(F$12=1,Forudsætninger!$F$86,Forudsætninger!$E$86))/(1+Forudsætninger!$E$90)</f>
        <v>#DIV/0!</v>
      </c>
      <c r="G22" s="40" t="e">
        <f>(G23+G28/IF(G$12=1,Forudsætninger!$F$86,Forudsætninger!$E$86))/(1+Forudsætninger!$E$90)</f>
        <v>#DIV/0!</v>
      </c>
      <c r="H22" s="40" t="e">
        <f>(H23+H28/IF(H$12=1,Forudsætninger!$F$86,Forudsætninger!$E$86))/(1+Forudsætninger!$E$90)</f>
        <v>#DIV/0!</v>
      </c>
      <c r="I22" s="40" t="e">
        <f>(I23+I28/IF(I$12=1,Forudsætninger!$F$86,Forudsætninger!$E$86))/(1+Forudsætninger!$E$90)</f>
        <v>#DIV/0!</v>
      </c>
      <c r="J22" s="40" t="e">
        <f>(J23+J28/IF(J$12=1,Forudsætninger!$F$86,Forudsætninger!$E$86))/(1+Forudsætninger!$E$90)</f>
        <v>#DIV/0!</v>
      </c>
      <c r="K22" s="40" t="e">
        <f>(K23+K28/IF(K$12=1,Forudsætninger!$F$86,Forudsætninger!$E$86))/(1+Forudsætninger!$E$90)</f>
        <v>#DIV/0!</v>
      </c>
      <c r="L22" s="40" t="e">
        <f>(L23+L28/IF(L$12=1,Forudsætninger!$F$86,Forudsætninger!$E$86))/(1+Forudsætninger!$E$90)</f>
        <v>#DIV/0!</v>
      </c>
      <c r="M22" s="40" t="e">
        <f>(M23+M28/IF(M$12=1,Forudsætninger!$F$86,Forudsætninger!$E$86))/(1+Forudsætninger!$E$90)</f>
        <v>#DIV/0!</v>
      </c>
    </row>
    <row r="23" spans="1:18" x14ac:dyDescent="0.25">
      <c r="B23" s="3" t="s">
        <v>97</v>
      </c>
      <c r="C23" s="2"/>
      <c r="D23" s="2"/>
      <c r="E23" s="12" t="s">
        <v>21</v>
      </c>
      <c r="F23" s="41" t="e">
        <f>(F26*F27+F24*(IF(F$12=1,Forudsætninger!$F$86,Forudsætninger!$E$86)-F27))/IF(F$12=1,Forudsætninger!$F$86,Forudsætninger!$E$86)+F25</f>
        <v>#DIV/0!</v>
      </c>
      <c r="G23" s="41" t="e">
        <f>(G26*G27+G24*(IF(G$12=1,Forudsætninger!$F$86,Forudsætninger!$E$86)-G27))/IF(G$12=1,Forudsætninger!$F$86,Forudsætninger!$E$86)+G25</f>
        <v>#DIV/0!</v>
      </c>
      <c r="H23" s="41" t="e">
        <f>(H26*H27+H24*(IF(H$12=1,Forudsætninger!$F$86,Forudsætninger!$E$86)-H27))/IF(H$12=1,Forudsætninger!$F$86,Forudsætninger!$E$86)+H25</f>
        <v>#DIV/0!</v>
      </c>
      <c r="I23" s="41" t="e">
        <f>(I26*I27+I24*(IF(I$12=1,Forudsætninger!$F$86,Forudsætninger!$E$86)-I27))/IF(I$12=1,Forudsætninger!$F$86,Forudsætninger!$E$86)+I25</f>
        <v>#DIV/0!</v>
      </c>
      <c r="J23" s="41" t="e">
        <f>(J26*J27+J24*(IF(J$12=1,Forudsætninger!$F$86,Forudsætninger!$E$86)-J27))/IF(J$12=1,Forudsætninger!$F$86,Forudsætninger!$E$86)+J25</f>
        <v>#DIV/0!</v>
      </c>
      <c r="K23" s="41" t="e">
        <f>(K26*K27+K24*(IF(K$12=1,Forudsætninger!$F$86,Forudsætninger!$E$86)-K27))/IF(K$12=1,Forudsætninger!$F$86,Forudsætninger!$E$86)+K25</f>
        <v>#DIV/0!</v>
      </c>
      <c r="L23" s="41" t="e">
        <f>(L26*L27+L24*(IF(L$12=1,Forudsætninger!$F$86,Forudsætninger!$E$86)-L27))/IF(L$12=1,Forudsætninger!$F$86,Forudsætninger!$E$86)+L25</f>
        <v>#DIV/0!</v>
      </c>
      <c r="M23" s="41" t="e">
        <f>(M26*M27+M24*(IF(M$12=1,Forudsætninger!$F$86,Forudsætninger!$E$86)-M27))/IF(M$12=1,Forudsætninger!$F$86,Forudsætninger!$E$86)+M25</f>
        <v>#DIV/0!</v>
      </c>
    </row>
    <row r="24" spans="1:18" x14ac:dyDescent="0.25">
      <c r="A24" t="s">
        <v>18</v>
      </c>
      <c r="C24" s="11" t="s">
        <v>93</v>
      </c>
      <c r="D24" s="11"/>
      <c r="E24" s="12" t="s">
        <v>21</v>
      </c>
      <c r="F24" s="42">
        <v>245</v>
      </c>
      <c r="G24" s="42">
        <v>269</v>
      </c>
      <c r="H24" s="42">
        <v>279</v>
      </c>
      <c r="I24" s="42">
        <v>289</v>
      </c>
      <c r="J24" s="42">
        <v>299</v>
      </c>
      <c r="K24" s="42">
        <v>349</v>
      </c>
      <c r="L24" s="42">
        <v>0</v>
      </c>
      <c r="M24" s="42">
        <v>0</v>
      </c>
    </row>
    <row r="25" spans="1:18" x14ac:dyDescent="0.25">
      <c r="C25" s="11"/>
      <c r="D25" s="11" t="s">
        <v>94</v>
      </c>
      <c r="E25" s="12" t="s">
        <v>21</v>
      </c>
      <c r="F25" s="42">
        <v>25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</row>
    <row r="26" spans="1:18" x14ac:dyDescent="0.25">
      <c r="C26" s="11" t="s">
        <v>96</v>
      </c>
      <c r="D26" s="11"/>
      <c r="E26" s="12" t="s">
        <v>21</v>
      </c>
      <c r="F26" s="42">
        <v>0</v>
      </c>
      <c r="G26" s="42">
        <v>189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</row>
    <row r="27" spans="1:18" x14ac:dyDescent="0.25">
      <c r="C27" s="11" t="s">
        <v>95</v>
      </c>
      <c r="D27" s="11"/>
      <c r="E27" s="12" t="s">
        <v>16</v>
      </c>
      <c r="F27" s="42">
        <v>0</v>
      </c>
      <c r="G27" s="42">
        <v>3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</row>
    <row r="28" spans="1:18" x14ac:dyDescent="0.25">
      <c r="C28" s="11" t="s">
        <v>46</v>
      </c>
      <c r="D28" s="3"/>
      <c r="E28" s="12" t="s">
        <v>47</v>
      </c>
      <c r="F28" s="43">
        <f>299+99</f>
        <v>398</v>
      </c>
      <c r="G28" s="43">
        <v>0</v>
      </c>
      <c r="H28" s="43">
        <v>398</v>
      </c>
      <c r="I28" s="43">
        <v>398</v>
      </c>
      <c r="J28" s="43">
        <v>398</v>
      </c>
      <c r="K28" s="43">
        <v>398</v>
      </c>
      <c r="L28" s="43">
        <v>0</v>
      </c>
      <c r="M28" s="43">
        <v>0</v>
      </c>
    </row>
    <row r="29" spans="1:18" x14ac:dyDescent="0.25">
      <c r="E29" s="10"/>
      <c r="R29" s="14"/>
    </row>
    <row r="30" spans="1:18" x14ac:dyDescent="0.25">
      <c r="B30" s="9" t="s">
        <v>98</v>
      </c>
      <c r="C30" s="9"/>
      <c r="D30" s="9"/>
      <c r="E30" s="17" t="s">
        <v>21</v>
      </c>
      <c r="F30" s="40" t="e">
        <f>(F31+F36/IF(F$12=1,Forudsætninger!$H$86,Forudsætninger!$G$86))/(1+Forudsætninger!$E$90)</f>
        <v>#DIV/0!</v>
      </c>
      <c r="G30" s="40" t="e">
        <f>(G31+G36/IF(G$12=1,Forudsætninger!$H$86,Forudsætninger!$G$86))/(1+Forudsætninger!$E$90)</f>
        <v>#DIV/0!</v>
      </c>
      <c r="H30" s="40" t="e">
        <f>(H31+H36/IF(H$12=1,Forudsætninger!$H$86,Forudsætninger!$G$86))/(1+Forudsætninger!$E$90)</f>
        <v>#DIV/0!</v>
      </c>
      <c r="I30" s="40" t="e">
        <f>(I31+I36/IF(I$12=1,Forudsætninger!$H$86,Forudsætninger!$G$86))/(1+Forudsætninger!$E$90)</f>
        <v>#DIV/0!</v>
      </c>
      <c r="J30" s="40" t="e">
        <f>(J31+J36/IF(J$12=1,Forudsætninger!$H$86,Forudsætninger!$G$86))/(1+Forudsætninger!$E$90)</f>
        <v>#DIV/0!</v>
      </c>
      <c r="K30" s="40" t="e">
        <f>(K31+K36/IF(K$12=1,Forudsætninger!$H$86,Forudsætninger!$G$86))/(1+Forudsætninger!$E$90)</f>
        <v>#DIV/0!</v>
      </c>
      <c r="L30" s="40" t="e">
        <f>(L31+L36/IF(L$12=1,Forudsætninger!$H$86,Forudsætninger!$G$86))/(1+Forudsætninger!$E$90)</f>
        <v>#DIV/0!</v>
      </c>
      <c r="M30" s="40" t="e">
        <f>(M31+M36/IF(M$12=1,Forudsætninger!$H$86,Forudsætninger!$G$86))/(1+Forudsætninger!$E$90)</f>
        <v>#DIV/0!</v>
      </c>
    </row>
    <row r="31" spans="1:18" x14ac:dyDescent="0.25">
      <c r="B31" s="3" t="s">
        <v>97</v>
      </c>
      <c r="C31" s="2"/>
      <c r="D31" s="2"/>
      <c r="E31" s="12" t="s">
        <v>21</v>
      </c>
      <c r="F31" s="41" t="e">
        <f>(F34*F35+F32*(IF(F$12=1,Forudsætninger!$H$86,Forudsætninger!$G$86)-F35))/IF(F$12=1,Forudsætninger!$H$86,Forudsætninger!$G$86)+F33</f>
        <v>#DIV/0!</v>
      </c>
      <c r="G31" s="41" t="e">
        <f>(G34*G35+G32*(IF(G$12=1,Forudsætninger!$H$86,Forudsætninger!$G$86)-G35))/IF(G$12=1,Forudsætninger!$H$86,Forudsætninger!$G$86)+G33</f>
        <v>#DIV/0!</v>
      </c>
      <c r="H31" s="41" t="e">
        <f>(H34*H35+H32*(IF(H$12=1,Forudsætninger!$H$86,Forudsætninger!$G$86)-H35))/IF(H$12=1,Forudsætninger!$H$86,Forudsætninger!$G$86)+H33</f>
        <v>#DIV/0!</v>
      </c>
      <c r="I31" s="41" t="e">
        <f>(I34*I35+I32*(IF(I$12=1,Forudsætninger!$H$86,Forudsætninger!$G$86)-I35))/IF(I$12=1,Forudsætninger!$H$86,Forudsætninger!$G$86)+I33</f>
        <v>#DIV/0!</v>
      </c>
      <c r="J31" s="41" t="e">
        <f>(J34*J35+J32*(IF(J$12=1,Forudsætninger!$H$86,Forudsætninger!$G$86)-J35))/IF(J$12=1,Forudsætninger!$H$86,Forudsætninger!$G$86)+J33</f>
        <v>#DIV/0!</v>
      </c>
      <c r="K31" s="41" t="e">
        <f>(K34*K35+K32*(IF(K$12=1,Forudsætninger!$H$86,Forudsætninger!$G$86)-K35))/IF(K$12=1,Forudsætninger!$H$86,Forudsætninger!$G$86)+K33</f>
        <v>#DIV/0!</v>
      </c>
      <c r="L31" s="41" t="e">
        <f>(L34*L35+L32*(IF(L$12=1,Forudsætninger!$H$86,Forudsætninger!$G$86)-L35))/IF(L$12=1,Forudsætninger!$H$86,Forudsætninger!$G$86)+L33</f>
        <v>#DIV/0!</v>
      </c>
      <c r="M31" s="41" t="e">
        <f>(M34*M35+M32*(IF(M$12=1,Forudsætninger!$H$86,Forudsætninger!$G$86)-M35))/IF(M$12=1,Forudsætninger!$H$86,Forudsætninger!$G$86)+M33</f>
        <v>#DIV/0!</v>
      </c>
    </row>
    <row r="32" spans="1:18" x14ac:dyDescent="0.25">
      <c r="A32" t="s">
        <v>18</v>
      </c>
      <c r="C32" s="11" t="s">
        <v>93</v>
      </c>
      <c r="D32" s="11"/>
      <c r="E32" s="12" t="s">
        <v>21</v>
      </c>
      <c r="F32" s="42">
        <v>1</v>
      </c>
      <c r="G32" s="42">
        <v>269</v>
      </c>
      <c r="H32" s="42">
        <v>279</v>
      </c>
      <c r="I32" s="42">
        <v>289</v>
      </c>
      <c r="J32" s="42">
        <v>299</v>
      </c>
      <c r="K32" s="42">
        <v>349</v>
      </c>
      <c r="L32" s="42">
        <v>399</v>
      </c>
      <c r="M32" s="42">
        <v>1</v>
      </c>
    </row>
    <row r="33" spans="1:19" x14ac:dyDescent="0.25">
      <c r="C33" s="11"/>
      <c r="D33" s="11" t="s">
        <v>94</v>
      </c>
      <c r="E33" s="12" t="s">
        <v>21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</row>
    <row r="34" spans="1:19" x14ac:dyDescent="0.25">
      <c r="C34" s="11" t="s">
        <v>96</v>
      </c>
      <c r="D34" s="11"/>
      <c r="E34" s="12" t="s">
        <v>21</v>
      </c>
      <c r="F34" s="42">
        <v>0</v>
      </c>
      <c r="G34" s="42">
        <v>189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129</v>
      </c>
    </row>
    <row r="35" spans="1:19" x14ac:dyDescent="0.25">
      <c r="C35" s="11" t="s">
        <v>95</v>
      </c>
      <c r="D35" s="11"/>
      <c r="E35" s="12" t="s">
        <v>16</v>
      </c>
      <c r="F35" s="42">
        <v>0</v>
      </c>
      <c r="G35" s="42">
        <v>3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12</v>
      </c>
    </row>
    <row r="36" spans="1:19" x14ac:dyDescent="0.25">
      <c r="C36" s="11" t="s">
        <v>46</v>
      </c>
      <c r="D36" s="3"/>
      <c r="E36" s="12" t="s">
        <v>47</v>
      </c>
      <c r="F36" s="43">
        <f>299+99</f>
        <v>398</v>
      </c>
      <c r="G36" s="43">
        <v>0</v>
      </c>
      <c r="H36" s="43">
        <v>398</v>
      </c>
      <c r="I36" s="43">
        <v>398</v>
      </c>
      <c r="J36" s="43">
        <v>398</v>
      </c>
      <c r="K36" s="43">
        <v>398</v>
      </c>
      <c r="L36" s="43">
        <v>398</v>
      </c>
      <c r="M36" s="43">
        <v>398</v>
      </c>
    </row>
    <row r="37" spans="1:19" x14ac:dyDescent="0.25">
      <c r="B37" s="3"/>
      <c r="C37" s="3"/>
      <c r="D37" s="3"/>
      <c r="E37" s="12"/>
    </row>
    <row r="38" spans="1:19" x14ac:dyDescent="0.25">
      <c r="B38" s="9" t="s">
        <v>107</v>
      </c>
      <c r="C38" s="9"/>
      <c r="D38" s="9"/>
      <c r="E38" s="17" t="s">
        <v>21</v>
      </c>
      <c r="F38" s="40" t="e">
        <f>(F39+F44/Forudsætninger!$I$86)/(1+Forudsætninger!$E$90)</f>
        <v>#DIV/0!</v>
      </c>
      <c r="G38" s="40" t="e">
        <f>(G39+G44/Forudsætninger!$I$86)/(1+Forudsætninger!$E$90)</f>
        <v>#DIV/0!</v>
      </c>
      <c r="H38" s="40" t="e">
        <f>(H39+H44/Forudsætninger!$I$86)/(1+Forudsætninger!$E$90)</f>
        <v>#DIV/0!</v>
      </c>
      <c r="I38" s="40" t="e">
        <f>(I39+I44/Forudsætninger!$I$86)/(1+Forudsætninger!$E$90)</f>
        <v>#DIV/0!</v>
      </c>
      <c r="J38" s="40" t="e">
        <f>(J39+J44/Forudsætninger!$I$86)/(1+Forudsætninger!$E$90)</f>
        <v>#DIV/0!</v>
      </c>
      <c r="K38" s="40" t="e">
        <f>(K39+K44/Forudsætninger!$I$86)/(1+Forudsætninger!$E$90)</f>
        <v>#DIV/0!</v>
      </c>
      <c r="L38" s="40" t="e">
        <f>(L39+L44/Forudsætninger!$I$86)/(1+Forudsætninger!$E$90)</f>
        <v>#DIV/0!</v>
      </c>
      <c r="M38" s="40" t="e">
        <f>(M39+M44/Forudsætninger!$I$86)/(1+Forudsætninger!$E$90)</f>
        <v>#DIV/0!</v>
      </c>
    </row>
    <row r="39" spans="1:19" x14ac:dyDescent="0.25">
      <c r="B39" s="3" t="s">
        <v>97</v>
      </c>
      <c r="C39" s="2"/>
      <c r="D39" s="2"/>
      <c r="E39" s="12" t="s">
        <v>21</v>
      </c>
      <c r="F39" s="41" t="e">
        <f>(F42*F43+F40*(Forudsætninger!$I$86-F43))/Forudsætninger!$I$86+F41</f>
        <v>#DIV/0!</v>
      </c>
      <c r="G39" s="41" t="e">
        <f>(G42*G43+G40*(Forudsætninger!$I$86-G43))/Forudsætninger!$I$86+G41</f>
        <v>#DIV/0!</v>
      </c>
      <c r="H39" s="41" t="e">
        <f>(H42*H43+H40*(Forudsætninger!$I$86-H43))/Forudsætninger!$I$86+H41</f>
        <v>#DIV/0!</v>
      </c>
      <c r="I39" s="41" t="e">
        <f>(I42*I43+I40*(Forudsætninger!$I$86-I43))/Forudsætninger!$I$86+I41</f>
        <v>#DIV/0!</v>
      </c>
      <c r="J39" s="41" t="e">
        <f>(J42*J43+J40*(Forudsætninger!$I$86-J43))/Forudsætninger!$I$86+J41</f>
        <v>#DIV/0!</v>
      </c>
      <c r="K39" s="41" t="e">
        <f>(K42*K43+K40*(Forudsætninger!$I$86-K43))/Forudsætninger!$I$86+K41</f>
        <v>#DIV/0!</v>
      </c>
      <c r="L39" s="41" t="e">
        <f>(L42*L43+L40*(Forudsætninger!$I$86-L43))/Forudsætninger!$I$86+L41</f>
        <v>#DIV/0!</v>
      </c>
      <c r="M39" s="41" t="e">
        <f>(M42*M43+M40*(Forudsætninger!$I$86-M43))/Forudsætninger!$I$86+M41</f>
        <v>#DIV/0!</v>
      </c>
    </row>
    <row r="40" spans="1:19" x14ac:dyDescent="0.25">
      <c r="A40" t="s">
        <v>18</v>
      </c>
      <c r="C40" s="11" t="s">
        <v>93</v>
      </c>
      <c r="D40" s="11"/>
      <c r="E40" s="12" t="s">
        <v>21</v>
      </c>
      <c r="F40" s="42">
        <v>259</v>
      </c>
      <c r="G40" s="42">
        <v>1</v>
      </c>
      <c r="H40" s="42">
        <v>1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</row>
    <row r="41" spans="1:19" x14ac:dyDescent="0.25">
      <c r="C41" s="11"/>
      <c r="D41" s="11" t="s">
        <v>94</v>
      </c>
      <c r="E41" s="12" t="s">
        <v>21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/>
      <c r="M41" s="42"/>
    </row>
    <row r="42" spans="1:19" x14ac:dyDescent="0.25">
      <c r="C42" s="11" t="s">
        <v>96</v>
      </c>
      <c r="D42" s="11"/>
      <c r="E42" s="12" t="s">
        <v>21</v>
      </c>
      <c r="F42" s="42">
        <v>0</v>
      </c>
      <c r="G42" s="42">
        <v>189</v>
      </c>
      <c r="H42" s="42">
        <v>0</v>
      </c>
      <c r="I42" s="42">
        <v>0</v>
      </c>
      <c r="J42" s="42">
        <v>0</v>
      </c>
      <c r="K42" s="42">
        <v>0</v>
      </c>
      <c r="L42" s="42">
        <v>199</v>
      </c>
      <c r="M42" s="42">
        <v>129</v>
      </c>
      <c r="Q42" s="76"/>
      <c r="R42" s="75"/>
      <c r="S42" s="76"/>
    </row>
    <row r="43" spans="1:19" x14ac:dyDescent="0.25">
      <c r="C43" s="11" t="s">
        <v>95</v>
      </c>
      <c r="D43" s="11"/>
      <c r="E43" s="12" t="s">
        <v>16</v>
      </c>
      <c r="F43" s="42">
        <v>0</v>
      </c>
      <c r="G43" s="42">
        <v>3</v>
      </c>
      <c r="H43" s="42">
        <v>0</v>
      </c>
      <c r="I43" s="42">
        <v>0</v>
      </c>
      <c r="J43" s="42">
        <v>0</v>
      </c>
      <c r="K43" s="42">
        <v>0</v>
      </c>
      <c r="L43" s="42">
        <v>18</v>
      </c>
      <c r="M43" s="42">
        <v>12</v>
      </c>
    </row>
    <row r="44" spans="1:19" x14ac:dyDescent="0.25">
      <c r="C44" s="11" t="s">
        <v>46</v>
      </c>
      <c r="D44" s="3"/>
      <c r="E44" s="12" t="s">
        <v>47</v>
      </c>
      <c r="F44" s="43">
        <f>299+99</f>
        <v>398</v>
      </c>
      <c r="G44" s="43">
        <v>0</v>
      </c>
      <c r="H44" s="43">
        <v>398</v>
      </c>
      <c r="I44" s="43">
        <v>398</v>
      </c>
      <c r="J44" s="43">
        <v>398</v>
      </c>
      <c r="K44" s="43">
        <v>398</v>
      </c>
      <c r="L44" s="43">
        <v>398</v>
      </c>
      <c r="M44" s="43">
        <v>398</v>
      </c>
    </row>
    <row r="45" spans="1:19" x14ac:dyDescent="0.25">
      <c r="E45" s="10"/>
      <c r="O45" s="16"/>
    </row>
    <row r="46" spans="1:19" ht="18" thickBot="1" x14ac:dyDescent="0.35">
      <c r="B46" s="4">
        <v>3</v>
      </c>
      <c r="C46" s="4" t="s">
        <v>23</v>
      </c>
      <c r="D46" s="4"/>
      <c r="E46" s="39"/>
      <c r="F46" s="39"/>
      <c r="G46" s="39"/>
      <c r="H46" s="39"/>
      <c r="I46" s="39"/>
      <c r="J46" s="39"/>
      <c r="K46" s="39"/>
      <c r="L46" s="39"/>
      <c r="M46" s="39"/>
      <c r="O46" s="16"/>
      <c r="R46" s="74"/>
    </row>
    <row r="47" spans="1:19" ht="15.75" thickTop="1" x14ac:dyDescent="0.25">
      <c r="O47" s="16"/>
      <c r="R47" s="74"/>
    </row>
    <row r="48" spans="1:19" x14ac:dyDescent="0.25">
      <c r="B48" s="9" t="s">
        <v>105</v>
      </c>
      <c r="C48" s="9"/>
      <c r="D48" s="9"/>
      <c r="E48" s="32"/>
      <c r="F48" s="93" t="str">
        <f>IF(F$16=1,IF(LEFT(F$10,2)="Rå",F49,F50),"")</f>
        <v/>
      </c>
      <c r="G48" s="93" t="str">
        <f t="shared" ref="G48:M48" si="0">IF(G$16=1,IF(LEFT(G$10,2)="Rå",G49,G50),"")</f>
        <v/>
      </c>
      <c r="H48" s="93" t="str">
        <f t="shared" si="0"/>
        <v/>
      </c>
      <c r="I48" s="93" t="str">
        <f t="shared" si="0"/>
        <v/>
      </c>
      <c r="J48" s="93" t="str">
        <f t="shared" si="0"/>
        <v/>
      </c>
      <c r="K48" s="93" t="str">
        <f t="shared" si="0"/>
        <v/>
      </c>
      <c r="L48" s="93" t="str">
        <f t="shared" si="0"/>
        <v/>
      </c>
      <c r="M48" s="93" t="str">
        <f t="shared" si="0"/>
        <v/>
      </c>
      <c r="O48" s="16"/>
    </row>
    <row r="49" spans="3:52" hidden="1" outlineLevel="1" x14ac:dyDescent="0.25">
      <c r="C49" t="s">
        <v>36</v>
      </c>
      <c r="E49" s="5" t="s">
        <v>34</v>
      </c>
      <c r="F49" s="94" t="e">
        <f t="shared" ref="F49:M49" si="1">F53-(F54+F67+F80)</f>
        <v>#DIV/0!</v>
      </c>
      <c r="G49" s="94" t="e">
        <f t="shared" si="1"/>
        <v>#DIV/0!</v>
      </c>
      <c r="H49" s="94" t="e">
        <f t="shared" si="1"/>
        <v>#DIV/0!</v>
      </c>
      <c r="I49" s="94" t="e">
        <f t="shared" si="1"/>
        <v>#DIV/0!</v>
      </c>
      <c r="J49" s="94" t="e">
        <f t="shared" si="1"/>
        <v>#DIV/0!</v>
      </c>
      <c r="K49" s="94" t="e">
        <f t="shared" si="1"/>
        <v>#DIV/0!</v>
      </c>
      <c r="L49" s="94" t="e">
        <f t="shared" si="1"/>
        <v>#DIV/0!</v>
      </c>
      <c r="M49" s="94" t="e">
        <f t="shared" si="1"/>
        <v>#DIV/0!</v>
      </c>
      <c r="N49" s="8"/>
      <c r="O49" s="96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3:52" hidden="1" outlineLevel="1" x14ac:dyDescent="0.25">
      <c r="C50" t="s">
        <v>37</v>
      </c>
      <c r="E50" s="5" t="s">
        <v>34</v>
      </c>
      <c r="F50" s="94" t="e">
        <f t="shared" ref="F50:M50" si="2">F53-(F61+F67+F80)</f>
        <v>#DIV/0!</v>
      </c>
      <c r="G50" s="94" t="e">
        <f t="shared" si="2"/>
        <v>#DIV/0!</v>
      </c>
      <c r="H50" s="94" t="e">
        <f t="shared" si="2"/>
        <v>#DIV/0!</v>
      </c>
      <c r="I50" s="94" t="e">
        <f t="shared" si="2"/>
        <v>#DIV/0!</v>
      </c>
      <c r="J50" s="94" t="e">
        <f t="shared" si="2"/>
        <v>#DIV/0!</v>
      </c>
      <c r="K50" s="94" t="e">
        <f t="shared" si="2"/>
        <v>#DIV/0!</v>
      </c>
      <c r="L50" s="94" t="e">
        <f t="shared" si="2"/>
        <v>#DIV/0!</v>
      </c>
      <c r="M50" s="94" t="e">
        <f t="shared" si="2"/>
        <v>#DIV/0!</v>
      </c>
      <c r="N50" s="8"/>
      <c r="O50" s="96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3:52" hidden="1" outlineLevel="1" x14ac:dyDescent="0.25">
      <c r="C51" s="11" t="s">
        <v>115</v>
      </c>
      <c r="D51" s="11"/>
      <c r="E51" s="12" t="s">
        <v>34</v>
      </c>
      <c r="F51" s="68" t="e">
        <f>IF(F$9="Kobber",IF(F$12=1,Forudsætninger!$E$6+F$49/((1-Forudsætninger!$F$57)+Forudsætninger!$F$57/2),Forudsætninger!$E$6+F$49/((1-Forudsætninger!$E$57)+Forudsætninger!$E$57/2)),F49+F55)</f>
        <v>#DIV/0!</v>
      </c>
      <c r="G51" s="68" t="e">
        <f>IF(G$9="Kobber",IF(G$12=1,Forudsætninger!$E$6+G$49/((1-Forudsætninger!$F$57)+Forudsætninger!$F$57/2),Forudsætninger!$E$6+G$49/((1-Forudsætninger!$E$57)+Forudsætninger!$E$57/2)),G49+G55)</f>
        <v>#DIV/0!</v>
      </c>
      <c r="H51" s="68" t="e">
        <f>IF(H$9="Kobber",IF(H$12=1,Forudsætninger!$E$6+H$49/((1-Forudsætninger!$F$57)+Forudsætninger!$F$57/2),Forudsætninger!$E$6+H$49/((1-Forudsætninger!$E$57)+Forudsætninger!$E$57/2)),H49+H55)</f>
        <v>#DIV/0!</v>
      </c>
      <c r="I51" s="68" t="e">
        <f>IF(I$9="Kobber",IF(I$12=1,Forudsætninger!$E$6+I$49/((1-Forudsætninger!$F$57)+Forudsætninger!$F$57/2),Forudsætninger!$E$6+I$49/((1-Forudsætninger!$E$57)+Forudsætninger!$E$57/2)),I49+I55)</f>
        <v>#DIV/0!</v>
      </c>
      <c r="J51" s="68" t="e">
        <f>IF(J$9="Kobber",IF(J$12=1,Forudsætninger!$E$6+J$49/((1-Forudsætninger!$F$57)+Forudsætninger!$F$57/2),Forudsætninger!$E$6+J$49/((1-Forudsætninger!$E$57)+Forudsætninger!$E$57/2)),J49+J55)</f>
        <v>#DIV/0!</v>
      </c>
      <c r="K51" s="68" t="e">
        <f>IF(K$9="Kobber",IF(K$12=1,Forudsætninger!$E$6+K$49/((1-Forudsætninger!$F$57)+Forudsætninger!$F$57/2),Forudsætninger!$E$6+K$49/((1-Forudsætninger!$E$57)+Forudsætninger!$E$57/2)),K49+K55)</f>
        <v>#DIV/0!</v>
      </c>
      <c r="L51" s="68" t="e">
        <f>IF(L$9="Kobber",IF(L$12=1,Forudsætninger!$E$6+L$49/((1-Forudsætninger!$F$57)+Forudsætninger!$F$57/2),Forudsætninger!$E$6+L$49/((1-Forudsætninger!$E$57)+Forudsætninger!$E$57/2)),L49+L55)</f>
        <v>#DIV/0!</v>
      </c>
      <c r="M51" s="68" t="e">
        <f>IF(M$9="Kobber",IF(M$12=1,Forudsætninger!$E$6+M$49/((1-Forudsætninger!$F$57)+Forudsætninger!$F$57/2),Forudsætninger!$E$6+M$49/((1-Forudsætninger!$E$57)+Forudsætninger!$E$57/2)),M49+M55)</f>
        <v>#DIV/0!</v>
      </c>
      <c r="N51" s="8"/>
      <c r="O51" s="96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3:52" hidden="1" outlineLevel="1" x14ac:dyDescent="0.25">
      <c r="C52" s="11" t="s">
        <v>57</v>
      </c>
      <c r="D52" s="11"/>
      <c r="E52" s="12" t="s">
        <v>34</v>
      </c>
      <c r="F52" s="68" t="e">
        <f>VLOOKUP(F$6,Forudsætninger!$C$15:$F$21,IF(F$9="Kobber",3,4),FALSE)+F50</f>
        <v>#N/A</v>
      </c>
      <c r="G52" s="68" t="e">
        <f>VLOOKUP(G$6,Forudsætninger!$C$15:$F$21,IF(G$9="Kobber",3,4),FALSE)+G50</f>
        <v>#N/A</v>
      </c>
      <c r="H52" s="68" t="e">
        <f>VLOOKUP(H$6,Forudsætninger!$C$15:$F$21,IF(H$9="Kobber",3,4),FALSE)+H50</f>
        <v>#N/A</v>
      </c>
      <c r="I52" s="68" t="e">
        <f>VLOOKUP(I$6,Forudsætninger!$C$15:$F$21,IF(I$9="Kobber",3,4),FALSE)+I50</f>
        <v>#N/A</v>
      </c>
      <c r="J52" s="68" t="e">
        <f>VLOOKUP(J$6,Forudsætninger!$C$15:$F$21,IF(J$9="Kobber",3,4),FALSE)+J50</f>
        <v>#N/A</v>
      </c>
      <c r="K52" s="68" t="e">
        <f>VLOOKUP(K$6,Forudsætninger!$C$15:$F$21,IF(K$9="Kobber",3,4),FALSE)+K50</f>
        <v>#N/A</v>
      </c>
      <c r="L52" s="68" t="e">
        <f>VLOOKUP(L$6,Forudsætninger!$C$15:$F$21,IF(L$9="Kobber",3,4),FALSE)+L50</f>
        <v>#N/A</v>
      </c>
      <c r="M52" s="68" t="e">
        <f>VLOOKUP(M$6,Forudsætninger!$C$15:$F$21,IF(M$9="Kobber",3,4),FALSE)+M50</f>
        <v>#N/A</v>
      </c>
      <c r="N52" s="8"/>
      <c r="O52" s="96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3:52" hidden="1" outlineLevel="1" x14ac:dyDescent="0.25">
      <c r="C53" s="2" t="s">
        <v>7</v>
      </c>
      <c r="D53" s="2"/>
      <c r="E53" s="26" t="s">
        <v>34</v>
      </c>
      <c r="F53" s="67" t="e">
        <f>F$22*12</f>
        <v>#DIV/0!</v>
      </c>
      <c r="G53" s="67" t="e">
        <f t="shared" ref="G53:M53" si="3">G$22*12</f>
        <v>#DIV/0!</v>
      </c>
      <c r="H53" s="67" t="e">
        <f t="shared" si="3"/>
        <v>#DIV/0!</v>
      </c>
      <c r="I53" s="67" t="e">
        <f t="shared" si="3"/>
        <v>#DIV/0!</v>
      </c>
      <c r="J53" s="67" t="e">
        <f t="shared" si="3"/>
        <v>#DIV/0!</v>
      </c>
      <c r="K53" s="67" t="e">
        <f t="shared" si="3"/>
        <v>#DIV/0!</v>
      </c>
      <c r="L53" s="67" t="e">
        <f t="shared" si="3"/>
        <v>#DIV/0!</v>
      </c>
      <c r="M53" s="67" t="e">
        <f t="shared" si="3"/>
        <v>#DIV/0!</v>
      </c>
      <c r="N53" s="8"/>
      <c r="O53" s="96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3:52" hidden="1" outlineLevel="1" x14ac:dyDescent="0.25">
      <c r="C54" s="62" t="s">
        <v>38</v>
      </c>
      <c r="D54" s="24"/>
      <c r="E54" s="25" t="s">
        <v>34</v>
      </c>
      <c r="F54" s="67" t="e">
        <f t="shared" ref="F54:M54" si="4">SUM(F55:F60)</f>
        <v>#DIV/0!</v>
      </c>
      <c r="G54" s="67" t="e">
        <f t="shared" si="4"/>
        <v>#DIV/0!</v>
      </c>
      <c r="H54" s="67" t="e">
        <f t="shared" si="4"/>
        <v>#DIV/0!</v>
      </c>
      <c r="I54" s="67" t="e">
        <f t="shared" si="4"/>
        <v>#DIV/0!</v>
      </c>
      <c r="J54" s="67" t="e">
        <f t="shared" si="4"/>
        <v>#DIV/0!</v>
      </c>
      <c r="K54" s="67" t="e">
        <f t="shared" si="4"/>
        <v>#DIV/0!</v>
      </c>
      <c r="L54" s="67" t="e">
        <f t="shared" si="4"/>
        <v>#DIV/0!</v>
      </c>
      <c r="M54" s="67" t="e">
        <f t="shared" si="4"/>
        <v>#DIV/0!</v>
      </c>
      <c r="N54" s="8"/>
      <c r="O54" s="96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3:52" hidden="1" outlineLevel="1" x14ac:dyDescent="0.25">
      <c r="C55" s="11"/>
      <c r="D55" s="11" t="s">
        <v>35</v>
      </c>
      <c r="E55" s="12" t="s">
        <v>34</v>
      </c>
      <c r="F55" s="68">
        <f>IF(F$9="Kobber",IF(F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G55" s="68">
        <f>IF(G$9="Kobber",IF(G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H55" s="68">
        <f>IF(H$9="Kobber",IF(H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I55" s="68">
        <f>IF(I$9="Kobber",IF(I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J55" s="68">
        <f>IF(J$9="Kobber",IF(J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K55" s="68">
        <f>IF(K$9="Kobber",IF(K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L55" s="68">
        <f>IF(L$9="Kobber",IF(L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M55" s="68">
        <f>IF(M$9="Kobber",IF(M$12=1,(1-Forudsætninger!$F$57)*Forudsætninger!$E$6+Forudsætninger!$F$57*Forudsætninger!$E$7+Forudsætninger!$F$56*Forudsætninger!$E$8,(1-Forudsætninger!$E$57)*Forudsætninger!$E$6+Forudsætninger!$E$57*Forudsætninger!$E$7+Forudsætninger!$E$56*Forudsætninger!$E$8),Forudsætninger!$E$11)</f>
        <v>0</v>
      </c>
      <c r="N55" s="8"/>
      <c r="O55" s="96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3:52" hidden="1" outlineLevel="1" x14ac:dyDescent="0.25">
      <c r="C56" s="11"/>
      <c r="D56" s="11" t="s">
        <v>46</v>
      </c>
      <c r="E56" s="12" t="s">
        <v>34</v>
      </c>
      <c r="F56" s="68" t="e">
        <f>IF(F$9="Kobber",Forudsætninger!$E$28,Forudsætninger!$F$28)/IF(F$12=1,Forudsætninger!$F$86,Forudsætninger!$E$86)*12</f>
        <v>#DIV/0!</v>
      </c>
      <c r="G56" s="68" t="e">
        <f>IF(G$9="Kobber",Forudsætninger!$E$28,Forudsætninger!$F$28)/IF(G$12=1,Forudsætninger!$F$86,Forudsætninger!$E$86)*12</f>
        <v>#DIV/0!</v>
      </c>
      <c r="H56" s="68" t="e">
        <f>IF(H$9="Kobber",Forudsætninger!$E$28,Forudsætninger!$F$28)/IF(H$12=1,Forudsætninger!$F$86,Forudsætninger!$E$86)*12</f>
        <v>#DIV/0!</v>
      </c>
      <c r="I56" s="68" t="e">
        <f>IF(I$9="Kobber",Forudsætninger!$E$28,Forudsætninger!$F$28)/IF(I$12=1,Forudsætninger!$F$86,Forudsætninger!$E$86)*12</f>
        <v>#DIV/0!</v>
      </c>
      <c r="J56" s="68" t="e">
        <f>IF(J$9="Kobber",Forudsætninger!$E$28,Forudsætninger!$F$28)/IF(J$12=1,Forudsætninger!$F$86,Forudsætninger!$E$86)*12</f>
        <v>#DIV/0!</v>
      </c>
      <c r="K56" s="68" t="e">
        <f>IF(K$9="Kobber",Forudsætninger!$E$28,Forudsætninger!$F$28)/IF(K$12=1,Forudsætninger!$F$86,Forudsætninger!$E$86)*12</f>
        <v>#DIV/0!</v>
      </c>
      <c r="L56" s="68" t="e">
        <f>IF(L$9="Kobber",Forudsætninger!$E$28,Forudsætninger!$F$28)/IF(L$12=1,Forudsætninger!$F$86,Forudsætninger!$E$86)*12</f>
        <v>#DIV/0!</v>
      </c>
      <c r="M56" s="68" t="e">
        <f>IF(M$9="Kobber",Forudsætninger!$E$28,Forudsætninger!$F$28)/IF(M$12=1,Forudsætninger!$F$86,Forudsætninger!$E$86)*12</f>
        <v>#DIV/0!</v>
      </c>
      <c r="N56" s="8"/>
      <c r="O56" s="96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3:52" hidden="1" outlineLevel="1" x14ac:dyDescent="0.25">
      <c r="C57" s="11"/>
      <c r="D57" s="11" t="s">
        <v>6</v>
      </c>
      <c r="E57" s="12" t="s">
        <v>34</v>
      </c>
      <c r="F57" s="68">
        <f>IF(F$12=1,Forudsætninger!$F$52,Forudsætninger!$E$52)</f>
        <v>0</v>
      </c>
      <c r="G57" s="68">
        <f>IF(G$12=1,Forudsætninger!$F$52,Forudsætninger!$E$52)</f>
        <v>0</v>
      </c>
      <c r="H57" s="68">
        <f>IF(H$12=1,Forudsætninger!$F$52,Forudsætninger!$E$52)</f>
        <v>0</v>
      </c>
      <c r="I57" s="68">
        <f>IF(I$12=1,Forudsætninger!$F$52,Forudsætninger!$E$52)</f>
        <v>0</v>
      </c>
      <c r="J57" s="68">
        <f>IF(J$12=1,Forudsætninger!$F$52,Forudsætninger!$E$52)</f>
        <v>0</v>
      </c>
      <c r="K57" s="68">
        <f>IF(K$12=1,Forudsætninger!$F$52,Forudsætninger!$E$52)</f>
        <v>0</v>
      </c>
      <c r="L57" s="68">
        <f>IF(L$12=1,Forudsætninger!$F$52,Forudsætninger!$E$52)</f>
        <v>0</v>
      </c>
      <c r="M57" s="68">
        <f>IF(M$12=1,Forudsætninger!$F$52,Forudsætninger!$E$52)</f>
        <v>0</v>
      </c>
      <c r="N57" s="8"/>
      <c r="O57" s="96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</row>
    <row r="58" spans="3:52" hidden="1" outlineLevel="1" x14ac:dyDescent="0.25">
      <c r="C58" s="11"/>
      <c r="D58" s="45" t="s">
        <v>49</v>
      </c>
      <c r="E58" s="46" t="s">
        <v>34</v>
      </c>
      <c r="F58" s="89" t="e">
        <f>VLOOKUP(F$6,Forudsætninger!$C$32:$I$38,IF(F$12=1,4,3),FALSE)</f>
        <v>#N/A</v>
      </c>
      <c r="G58" s="89" t="e">
        <f>VLOOKUP(G$6,Forudsætninger!$C$32:$I$38,IF(G$12=1,4,3),FALSE)</f>
        <v>#N/A</v>
      </c>
      <c r="H58" s="89" t="e">
        <f>VLOOKUP(H$6,Forudsætninger!$C$32:$I$38,IF(H$12=1,4,3),FALSE)</f>
        <v>#N/A</v>
      </c>
      <c r="I58" s="89" t="e">
        <f>VLOOKUP(I$6,Forudsætninger!$C$32:$I$38,IF(I$12=1,4,3),FALSE)</f>
        <v>#N/A</v>
      </c>
      <c r="J58" s="89" t="e">
        <f>VLOOKUP(J$6,Forudsætninger!$C$32:$I$38,IF(J$12=1,4,3),FALSE)</f>
        <v>#N/A</v>
      </c>
      <c r="K58" s="89" t="e">
        <f>VLOOKUP(K$6,Forudsætninger!$C$32:$I$38,IF(K$12=1,4,3),FALSE)</f>
        <v>#N/A</v>
      </c>
      <c r="L58" s="89" t="e">
        <f>VLOOKUP(L$6,Forudsætninger!$C$32:$I$38,IF(L$12=1,4,3),FALSE)</f>
        <v>#N/A</v>
      </c>
      <c r="M58" s="89" t="e">
        <f>VLOOKUP(M$6,Forudsætninger!$C$32:$I$38,IF(M$12=1,4,3),FALSE)</f>
        <v>#N/A</v>
      </c>
      <c r="N58" s="72"/>
      <c r="O58" s="96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3:52" hidden="1" outlineLevel="1" x14ac:dyDescent="0.25">
      <c r="C59" s="11"/>
      <c r="D59" s="11" t="s">
        <v>48</v>
      </c>
      <c r="E59" s="12" t="s">
        <v>34</v>
      </c>
      <c r="F59" s="68" t="e">
        <f>VLOOKUP(F$6,Forudsætninger!$C$41:$I$47,IF(F$12=1,4,3),FALSE)</f>
        <v>#N/A</v>
      </c>
      <c r="G59" s="68" t="e">
        <f>VLOOKUP(G$6,Forudsætninger!$C$41:$I$47,IF(G$12=1,4,3),FALSE)</f>
        <v>#N/A</v>
      </c>
      <c r="H59" s="68" t="e">
        <f>VLOOKUP(H$6,Forudsætninger!$C$41:$I$47,IF(H$12=1,4,3),FALSE)</f>
        <v>#N/A</v>
      </c>
      <c r="I59" s="68" t="e">
        <f>VLOOKUP(I$6,Forudsætninger!$C$41:$I$47,IF(I$12=1,4,3),FALSE)</f>
        <v>#N/A</v>
      </c>
      <c r="J59" s="68" t="e">
        <f>VLOOKUP(J$6,Forudsætninger!$C$41:$I$47,IF(J$12=1,4,3),FALSE)</f>
        <v>#N/A</v>
      </c>
      <c r="K59" s="68" t="e">
        <f>VLOOKUP(K$6,Forudsætninger!$C$41:$I$47,IF(K$12=1,4,3),FALSE)</f>
        <v>#N/A</v>
      </c>
      <c r="L59" s="68" t="e">
        <f>VLOOKUP(L$6,Forudsætninger!$C$41:$I$47,IF(L$12=1,4,3),FALSE)</f>
        <v>#N/A</v>
      </c>
      <c r="M59" s="68" t="e">
        <f>VLOOKUP(M$6,Forudsætninger!$C$41:$I$47,IF(M$12=1,4,3),FALSE)</f>
        <v>#N/A</v>
      </c>
      <c r="N59" s="8"/>
      <c r="O59" s="96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3:52" hidden="1" outlineLevel="1" x14ac:dyDescent="0.25">
      <c r="C60" s="11"/>
      <c r="D60" s="11" t="s">
        <v>52</v>
      </c>
      <c r="E60" s="12" t="s">
        <v>34</v>
      </c>
      <c r="F60" s="68">
        <f>IF(F$12=1,Forudsætninger!$F$49,0)</f>
        <v>0</v>
      </c>
      <c r="G60" s="68">
        <f>IF(G$12=1,Forudsætninger!$F$49,0)</f>
        <v>0</v>
      </c>
      <c r="H60" s="68">
        <f>IF(H$12=1,Forudsætninger!$F$49,0)</f>
        <v>0</v>
      </c>
      <c r="I60" s="68">
        <f>IF(I$12=1,Forudsætninger!$F$49,0)</f>
        <v>0</v>
      </c>
      <c r="J60" s="68">
        <f>IF(J$12=1,Forudsætninger!$F$49,0)</f>
        <v>0</v>
      </c>
      <c r="K60" s="68">
        <f>IF(K$12=1,Forudsætninger!$F$49,0)</f>
        <v>0</v>
      </c>
      <c r="L60" s="68">
        <f>IF(L$12=1,Forudsætninger!$F$49,0)</f>
        <v>0</v>
      </c>
      <c r="M60" s="68">
        <f>IF(M$12=1,Forudsætninger!$F$49,0)</f>
        <v>0</v>
      </c>
      <c r="N60" s="8"/>
      <c r="O60" s="96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3:52" hidden="1" outlineLevel="1" x14ac:dyDescent="0.25">
      <c r="C61" s="24" t="s">
        <v>39</v>
      </c>
      <c r="D61" s="24"/>
      <c r="E61" s="25" t="s">
        <v>34</v>
      </c>
      <c r="F61" s="69" t="e">
        <f t="shared" ref="F61:M61" si="5">SUM(F62:F66)</f>
        <v>#N/A</v>
      </c>
      <c r="G61" s="69" t="e">
        <f t="shared" si="5"/>
        <v>#N/A</v>
      </c>
      <c r="H61" s="69" t="e">
        <f t="shared" si="5"/>
        <v>#N/A</v>
      </c>
      <c r="I61" s="69" t="e">
        <f t="shared" si="5"/>
        <v>#N/A</v>
      </c>
      <c r="J61" s="69" t="e">
        <f t="shared" si="5"/>
        <v>#N/A</v>
      </c>
      <c r="K61" s="69" t="e">
        <f t="shared" si="5"/>
        <v>#N/A</v>
      </c>
      <c r="L61" s="69" t="e">
        <f t="shared" si="5"/>
        <v>#N/A</v>
      </c>
      <c r="M61" s="69" t="e">
        <f t="shared" si="5"/>
        <v>#N/A</v>
      </c>
      <c r="N61" s="8"/>
      <c r="O61" s="96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3:52" hidden="1" outlineLevel="1" x14ac:dyDescent="0.25">
      <c r="C62" s="11"/>
      <c r="D62" s="11" t="s">
        <v>25</v>
      </c>
      <c r="E62" s="12" t="s">
        <v>34</v>
      </c>
      <c r="F62" s="68" t="e">
        <f>VLOOKUP(F$6,Forudsætninger!$C$15:$F$21,IF(F$9="kobber",3,4),FALSE)+IF(F$12=1,Forudsætninger!$F$56*Forudsætninger!$E$24+(1-Forudsætninger!$F$57)*Forudsætninger!$E$23,Forudsætninger!$E$56*Forudsætninger!$E$24+(1-Forudsætninger!$E$57)*Forudsætninger!$E$23)</f>
        <v>#N/A</v>
      </c>
      <c r="G62" s="68" t="e">
        <f>VLOOKUP(G$6,Forudsætninger!$C$15:$F$21,IF(G$9="kobber",3,4),FALSE)+IF(G$12=1,Forudsætninger!$F$56*Forudsætninger!$E$24+(1-Forudsætninger!$F$57)*Forudsætninger!$E$23,Forudsætninger!$E$56*Forudsætninger!$E$24+(1-Forudsætninger!$E$57)*Forudsætninger!$E$23)</f>
        <v>#N/A</v>
      </c>
      <c r="H62" s="68" t="e">
        <f>VLOOKUP(H$6,Forudsætninger!$C$15:$F$21,IF(H$9="kobber",3,4),FALSE)+IF(H$12=1,Forudsætninger!$F$56*Forudsætninger!$E$24+(1-Forudsætninger!$F$57)*Forudsætninger!$E$23,Forudsætninger!$E$56*Forudsætninger!$E$24+(1-Forudsætninger!$E$57)*Forudsætninger!$E$23)</f>
        <v>#N/A</v>
      </c>
      <c r="I62" s="68" t="e">
        <f>VLOOKUP(I$6,Forudsætninger!$C$15:$F$21,IF(I$9="kobber",3,4),FALSE)+IF(I$12=1,Forudsætninger!$F$56*Forudsætninger!$E$24+(1-Forudsætninger!$F$57)*Forudsætninger!$E$23,Forudsætninger!$E$56*Forudsætninger!$E$24+(1-Forudsætninger!$E$57)*Forudsætninger!$E$23)</f>
        <v>#N/A</v>
      </c>
      <c r="J62" s="68" t="e">
        <f>VLOOKUP(J$6,Forudsætninger!$C$15:$F$21,IF(J$9="kobber",3,4),FALSE)+IF(J$12=1,Forudsætninger!$F$56*Forudsætninger!$E$24+(1-Forudsætninger!$F$57)*Forudsætninger!$E$23,Forudsætninger!$E$56*Forudsætninger!$E$24+(1-Forudsætninger!$E$57)*Forudsætninger!$E$23)</f>
        <v>#N/A</v>
      </c>
      <c r="K62" s="68" t="e">
        <f>VLOOKUP(K$6,Forudsætninger!$C$15:$F$21,IF(K$9="kobber",3,4),FALSE)+IF(K$12=1,Forudsætninger!$F$56*Forudsætninger!$E$24+(1-Forudsætninger!$F$57)*Forudsætninger!$E$23,Forudsætninger!$E$56*Forudsætninger!$E$24+(1-Forudsætninger!$E$57)*Forudsætninger!$E$23)</f>
        <v>#N/A</v>
      </c>
      <c r="L62" s="68" t="e">
        <f>VLOOKUP(L$6,Forudsætninger!$C$15:$F$21,IF(L$9="kobber",3,4),FALSE)+IF(L$12=1,Forudsætninger!$F$56*Forudsætninger!$E$24+(1-Forudsætninger!$F$57)*Forudsætninger!$E$23,Forudsætninger!$E$56*Forudsætninger!$E$24+(1-Forudsætninger!$E$57)*Forudsætninger!$E$23)</f>
        <v>#N/A</v>
      </c>
      <c r="M62" s="68" t="e">
        <f>VLOOKUP(M$6,Forudsætninger!$C$15:$F$21,IF(M$9="kobber",3,4),FALSE)+IF(M$12=1,Forudsætninger!$F$56*Forudsætninger!$E$24+(1-Forudsætninger!$F$57)*Forudsætninger!$E$23,Forudsætninger!$E$56*Forudsætninger!$E$24+(1-Forudsætninger!$E$57)*Forudsætninger!$E$23)</f>
        <v>#N/A</v>
      </c>
      <c r="N62" s="8"/>
      <c r="O62" s="96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3:52" hidden="1" outlineLevel="1" x14ac:dyDescent="0.25">
      <c r="C63" s="11"/>
      <c r="D63" s="11" t="s">
        <v>46</v>
      </c>
      <c r="E63" s="12" t="s">
        <v>34</v>
      </c>
      <c r="F63" s="68" t="e">
        <f>IF(F$9="Kobber",Forudsætninger!$E$29,Forudsætninger!$F$29)/IF(F$12=1,Forudsætninger!$F$86,Forudsætninger!$E$86)*12</f>
        <v>#DIV/0!</v>
      </c>
      <c r="G63" s="68" t="e">
        <f>IF(G$9="Kobber",Forudsætninger!$E$29,Forudsætninger!$F$29)/IF(G$12=1,Forudsætninger!$F$86,Forudsætninger!$E$86)*12</f>
        <v>#DIV/0!</v>
      </c>
      <c r="H63" s="68" t="e">
        <f>IF(H$9="Kobber",Forudsætninger!$E$29,Forudsætninger!$F$29)/IF(H$12=1,Forudsætninger!$F$86,Forudsætninger!$E$86)*12</f>
        <v>#DIV/0!</v>
      </c>
      <c r="I63" s="68" t="e">
        <f>IF(I$9="Kobber",Forudsætninger!$E$29,Forudsætninger!$F$29)/IF(I$12=1,Forudsætninger!$F$86,Forudsætninger!$E$86)*12</f>
        <v>#DIV/0!</v>
      </c>
      <c r="J63" s="68" t="e">
        <f>IF(J$9="Kobber",Forudsætninger!$E$29,Forudsætninger!$F$29)/IF(J$12=1,Forudsætninger!$F$86,Forudsætninger!$E$86)*12</f>
        <v>#DIV/0!</v>
      </c>
      <c r="K63" s="68" t="e">
        <f>IF(K$9="Kobber",Forudsætninger!$E$29,Forudsætninger!$F$29)/IF(K$12=1,Forudsætninger!$F$86,Forudsætninger!$E$86)*12</f>
        <v>#DIV/0!</v>
      </c>
      <c r="L63" s="68" t="e">
        <f>IF(L$9="Kobber",Forudsætninger!$E$29,Forudsætninger!$F$29)/IF(L$12=1,Forudsætninger!$F$86,Forudsætninger!$E$86)*12</f>
        <v>#DIV/0!</v>
      </c>
      <c r="M63" s="68" t="e">
        <f>IF(M$9="Kobber",Forudsætninger!$E$29,Forudsætninger!$F$29)/IF(M$12=1,Forudsætninger!$F$86,Forudsætninger!$E$86)*12</f>
        <v>#DIV/0!</v>
      </c>
      <c r="N63" s="8"/>
      <c r="O63" s="96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3:52" hidden="1" outlineLevel="1" x14ac:dyDescent="0.25">
      <c r="C64" s="11"/>
      <c r="D64" s="11" t="s">
        <v>6</v>
      </c>
      <c r="E64" s="12" t="s">
        <v>34</v>
      </c>
      <c r="F64" s="68">
        <f>IF(F$12=1,Forudsætninger!$F$53,Forudsætninger!$E$53)</f>
        <v>0</v>
      </c>
      <c r="G64" s="68">
        <f>IF(G$12=1,Forudsætninger!$F$53,Forudsætninger!$E$53)</f>
        <v>0</v>
      </c>
      <c r="H64" s="68">
        <f>IF(H$12=1,Forudsætninger!$F$53,Forudsætninger!$E$53)</f>
        <v>0</v>
      </c>
      <c r="I64" s="68">
        <f>IF(I$12=1,Forudsætninger!$F$53,Forudsætninger!$E$53)</f>
        <v>0</v>
      </c>
      <c r="J64" s="68">
        <f>IF(J$12=1,Forudsætninger!$F$53,Forudsætninger!$E$53)</f>
        <v>0</v>
      </c>
      <c r="K64" s="68">
        <f>IF(K$12=1,Forudsætninger!$F$53,Forudsætninger!$E$53)</f>
        <v>0</v>
      </c>
      <c r="L64" s="68">
        <f>IF(L$12=1,Forudsætninger!$F$53,Forudsætninger!$E$53)</f>
        <v>0</v>
      </c>
      <c r="M64" s="68">
        <f>IF(M$12=1,Forudsætninger!$F$53,Forudsætninger!$E$53)</f>
        <v>0</v>
      </c>
      <c r="N64" s="8"/>
      <c r="O64" s="96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3:52" hidden="1" outlineLevel="1" x14ac:dyDescent="0.25">
      <c r="C65" s="11"/>
      <c r="D65" s="11" t="s">
        <v>48</v>
      </c>
      <c r="E65" s="12" t="s">
        <v>34</v>
      </c>
      <c r="F65" s="68" t="e">
        <f>VLOOKUP(F$6,Forudsætninger!$C$41:$I$47,IF(F$12=1,4,3),FALSE)</f>
        <v>#N/A</v>
      </c>
      <c r="G65" s="68" t="e">
        <f>VLOOKUP(G$6,Forudsætninger!$C$41:$I$47,IF(G$12=1,4,3),FALSE)</f>
        <v>#N/A</v>
      </c>
      <c r="H65" s="68" t="e">
        <f>VLOOKUP(H$6,Forudsætninger!$C$41:$I$47,IF(H$12=1,4,3),FALSE)</f>
        <v>#N/A</v>
      </c>
      <c r="I65" s="68" t="e">
        <f>VLOOKUP(I$6,Forudsætninger!$C$41:$I$47,IF(I$12=1,4,3),FALSE)</f>
        <v>#N/A</v>
      </c>
      <c r="J65" s="68" t="e">
        <f>VLOOKUP(J$6,Forudsætninger!$C$41:$I$47,IF(J$12=1,4,3),FALSE)</f>
        <v>#N/A</v>
      </c>
      <c r="K65" s="68" t="e">
        <f>VLOOKUP(K$6,Forudsætninger!$C$41:$I$47,IF(K$12=1,4,3),FALSE)</f>
        <v>#N/A</v>
      </c>
      <c r="L65" s="68" t="e">
        <f>VLOOKUP(L$6,Forudsætninger!$C$41:$I$47,IF(L$12=1,4,3),FALSE)</f>
        <v>#N/A</v>
      </c>
      <c r="M65" s="68" t="e">
        <f>VLOOKUP(M$6,Forudsætninger!$C$41:$I$47,IF(M$12=1,4,3),FALSE)</f>
        <v>#N/A</v>
      </c>
      <c r="N65" s="8"/>
      <c r="O65" s="96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</row>
    <row r="66" spans="3:52" hidden="1" outlineLevel="1" x14ac:dyDescent="0.25">
      <c r="C66" s="11"/>
      <c r="D66" s="11" t="s">
        <v>52</v>
      </c>
      <c r="E66" s="12" t="s">
        <v>34</v>
      </c>
      <c r="F66" s="68">
        <f>IF(F$12=1,Forudsætninger!$F$49,0)</f>
        <v>0</v>
      </c>
      <c r="G66" s="68">
        <f>IF(G$12=1,Forudsætninger!$F$49,0)</f>
        <v>0</v>
      </c>
      <c r="H66" s="68">
        <f>IF(H$12=1,Forudsætninger!$F$49,0)</f>
        <v>0</v>
      </c>
      <c r="I66" s="68">
        <f>IF(I$12=1,Forudsætninger!$F$49,0)</f>
        <v>0</v>
      </c>
      <c r="J66" s="68">
        <f>IF(J$12=1,Forudsætninger!$F$49,0)</f>
        <v>0</v>
      </c>
      <c r="K66" s="68">
        <f>IF(K$12=1,Forudsætninger!$F$49,0)</f>
        <v>0</v>
      </c>
      <c r="L66" s="68">
        <f>IF(L$12=1,Forudsætninger!$F$49,0)</f>
        <v>0</v>
      </c>
      <c r="M66" s="68">
        <f>IF(M$12=1,Forudsætninger!$F$49,0)</f>
        <v>0</v>
      </c>
      <c r="N66" s="8"/>
      <c r="O66" s="96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3:52" hidden="1" outlineLevel="1" x14ac:dyDescent="0.25">
      <c r="C67" s="24" t="s">
        <v>19</v>
      </c>
      <c r="D67" s="24"/>
      <c r="E67" s="25" t="s">
        <v>34</v>
      </c>
      <c r="F67" s="69" t="e">
        <f>F68+F75</f>
        <v>#DIV/0!</v>
      </c>
      <c r="G67" s="69" t="e">
        <f t="shared" ref="G67:M67" si="6">G68+G75</f>
        <v>#DIV/0!</v>
      </c>
      <c r="H67" s="69" t="e">
        <f t="shared" si="6"/>
        <v>#DIV/0!</v>
      </c>
      <c r="I67" s="69" t="e">
        <f t="shared" si="6"/>
        <v>#DIV/0!</v>
      </c>
      <c r="J67" s="69" t="e">
        <f t="shared" si="6"/>
        <v>#DIV/0!</v>
      </c>
      <c r="K67" s="69" t="e">
        <f t="shared" si="6"/>
        <v>#DIV/0!</v>
      </c>
      <c r="L67" s="69" t="e">
        <f t="shared" si="6"/>
        <v>#DIV/0!</v>
      </c>
      <c r="M67" s="69" t="e">
        <f t="shared" si="6"/>
        <v>#DIV/0!</v>
      </c>
      <c r="N67" s="8"/>
      <c r="O67" s="96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</row>
    <row r="68" spans="3:52" hidden="1" outlineLevel="1" x14ac:dyDescent="0.25">
      <c r="C68" s="11"/>
      <c r="D68" s="27" t="s">
        <v>43</v>
      </c>
      <c r="E68" s="28" t="s">
        <v>34</v>
      </c>
      <c r="F68" s="70" t="e">
        <f>SUM(F69:F74)/IF(F$12=1,Forudsætninger!$F$86,Forudsætninger!$E$86)*12</f>
        <v>#DIV/0!</v>
      </c>
      <c r="G68" s="70" t="e">
        <f>SUM(G69:G74)/IF(G$12=1,Forudsætninger!$F$86,Forudsætninger!$E$86)*12</f>
        <v>#DIV/0!</v>
      </c>
      <c r="H68" s="70" t="e">
        <f>SUM(H69:H74)/IF(H$12=1,Forudsætninger!$F$86,Forudsætninger!$E$86)*12</f>
        <v>#DIV/0!</v>
      </c>
      <c r="I68" s="70" t="e">
        <f>SUM(I69:I74)/IF(I$12=1,Forudsætninger!$F$86,Forudsætninger!$E$86)*12</f>
        <v>#DIV/0!</v>
      </c>
      <c r="J68" s="70" t="e">
        <f>SUM(J69:J74)/IF(J$12=1,Forudsætninger!$F$86,Forudsætninger!$E$86)*12</f>
        <v>#DIV/0!</v>
      </c>
      <c r="K68" s="70" t="e">
        <f>SUM(K69:K74)/IF(K$12=1,Forudsætninger!$F$86,Forudsætninger!$E$86)*12</f>
        <v>#DIV/0!</v>
      </c>
      <c r="L68" s="70" t="e">
        <f>SUM(L69:L74)/IF(L$12=1,Forudsætninger!$F$86,Forudsætninger!$E$86)*12</f>
        <v>#DIV/0!</v>
      </c>
      <c r="M68" s="70" t="e">
        <f>SUM(M69:M74)/IF(M$12=1,Forudsætninger!$F$86,Forudsætninger!$E$86)*12</f>
        <v>#DIV/0!</v>
      </c>
      <c r="N68" s="8"/>
      <c r="O68" s="96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</row>
    <row r="69" spans="3:52" hidden="1" outlineLevel="1" x14ac:dyDescent="0.25">
      <c r="C69" s="11"/>
      <c r="D69" s="18" t="s">
        <v>27</v>
      </c>
      <c r="E69" s="12" t="s">
        <v>47</v>
      </c>
      <c r="F69" s="68">
        <f>IF(F$12=1,Forudsætninger!$F$62,Forudsætninger!$E$62)</f>
        <v>0</v>
      </c>
      <c r="G69" s="68">
        <f>IF(G$12=1,Forudsætninger!$F$62,Forudsætninger!$E$62)</f>
        <v>0</v>
      </c>
      <c r="H69" s="68">
        <f>IF(H$12=1,Forudsætninger!$F$62,Forudsætninger!$E$62)</f>
        <v>0</v>
      </c>
      <c r="I69" s="68">
        <f>IF(I$12=1,Forudsætninger!$F$62,Forudsætninger!$E$62)</f>
        <v>0</v>
      </c>
      <c r="J69" s="68">
        <f>IF(J$12=1,Forudsætninger!$F$62,Forudsætninger!$E$62)</f>
        <v>0</v>
      </c>
      <c r="K69" s="68">
        <f>IF(K$12=1,Forudsætninger!$F$62,Forudsætninger!$E$62)</f>
        <v>0</v>
      </c>
      <c r="L69" s="68">
        <f>IF(L$12=1,Forudsætninger!$F$62,Forudsætninger!$E$62)</f>
        <v>0</v>
      </c>
      <c r="M69" s="68">
        <f>IF(M$12=1,Forudsætninger!$F$62,Forudsætninger!$E$62)</f>
        <v>0</v>
      </c>
      <c r="N69" s="8"/>
      <c r="O69" s="96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3:52" hidden="1" outlineLevel="1" x14ac:dyDescent="0.25">
      <c r="C70" s="11"/>
      <c r="D70" s="18" t="s">
        <v>31</v>
      </c>
      <c r="E70" s="12" t="s">
        <v>47</v>
      </c>
      <c r="F70" s="68">
        <f>IF(F$12=1,Forudsætninger!$F$63,Forudsætninger!$E$63)</f>
        <v>0</v>
      </c>
      <c r="G70" s="68">
        <f>IF(G$12=1,Forudsætninger!$F$63,Forudsætninger!$E$63)</f>
        <v>0</v>
      </c>
      <c r="H70" s="68">
        <f>IF(H$12=1,Forudsætninger!$F$63,Forudsætninger!$E$63)</f>
        <v>0</v>
      </c>
      <c r="I70" s="68">
        <f>IF(I$12=1,Forudsætninger!$F$63,Forudsætninger!$E$63)</f>
        <v>0</v>
      </c>
      <c r="J70" s="68">
        <f>IF(J$12=1,Forudsætninger!$F$63,Forudsætninger!$E$63)</f>
        <v>0</v>
      </c>
      <c r="K70" s="68">
        <f>IF(K$12=1,Forudsætninger!$F$63,Forudsætninger!$E$63)</f>
        <v>0</v>
      </c>
      <c r="L70" s="68">
        <f>IF(L$12=1,Forudsætninger!$F$63,Forudsætninger!$E$63)</f>
        <v>0</v>
      </c>
      <c r="M70" s="68">
        <f>IF(M$12=1,Forudsætninger!$F$63,Forudsætninger!$E$63)</f>
        <v>0</v>
      </c>
      <c r="N70" s="8"/>
      <c r="O70" s="96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3:52" hidden="1" outlineLevel="1" x14ac:dyDescent="0.25">
      <c r="C71" s="11"/>
      <c r="D71" s="18" t="s">
        <v>67</v>
      </c>
      <c r="E71" s="12" t="s">
        <v>47</v>
      </c>
      <c r="F71" s="68">
        <f>IF(F$12=1,Forudsætninger!$F$64,Forudsætninger!$E$64)</f>
        <v>0</v>
      </c>
      <c r="G71" s="68">
        <f>IF(G$12=1,Forudsætninger!$F$64,Forudsætninger!$E$64)</f>
        <v>0</v>
      </c>
      <c r="H71" s="68">
        <f>IF(H$12=1,Forudsætninger!$F$64,Forudsætninger!$E$64)</f>
        <v>0</v>
      </c>
      <c r="I71" s="68">
        <f>IF(I$12=1,Forudsætninger!$F$64,Forudsætninger!$E$64)</f>
        <v>0</v>
      </c>
      <c r="J71" s="68">
        <f>IF(J$12=1,Forudsætninger!$F$64,Forudsætninger!$E$64)</f>
        <v>0</v>
      </c>
      <c r="K71" s="68">
        <f>IF(K$12=1,Forudsætninger!$F$64,Forudsætninger!$E$64)</f>
        <v>0</v>
      </c>
      <c r="L71" s="68">
        <f>IF(L$12=1,Forudsætninger!$F$64,Forudsætninger!$E$64)</f>
        <v>0</v>
      </c>
      <c r="M71" s="68">
        <f>IF(M$12=1,Forudsætninger!$F$64,Forudsætninger!$E$64)</f>
        <v>0</v>
      </c>
      <c r="N71" s="8"/>
      <c r="O71" s="96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</row>
    <row r="72" spans="3:52" hidden="1" outlineLevel="1" x14ac:dyDescent="0.25">
      <c r="C72" s="11"/>
      <c r="D72" s="18" t="s">
        <v>68</v>
      </c>
      <c r="E72" s="12" t="s">
        <v>47</v>
      </c>
      <c r="F72" s="68">
        <f>IF(F$12=1,Forudsætninger!$F$65,Forudsætninger!$E$65)</f>
        <v>0</v>
      </c>
      <c r="G72" s="68">
        <f>IF(G$12=1,Forudsætninger!$F$65,Forudsætninger!$E$65)</f>
        <v>0</v>
      </c>
      <c r="H72" s="68">
        <f>IF(H$12=1,Forudsætninger!$F$65,Forudsætninger!$E$65)</f>
        <v>0</v>
      </c>
      <c r="I72" s="68">
        <f>IF(I$12=1,Forudsætninger!$F$65,Forudsætninger!$E$65)</f>
        <v>0</v>
      </c>
      <c r="J72" s="68">
        <f>IF(J$12=1,Forudsætninger!$F$65,Forudsætninger!$E$65)</f>
        <v>0</v>
      </c>
      <c r="K72" s="68">
        <f>IF(K$12=1,Forudsætninger!$F$65,Forudsætninger!$E$65)</f>
        <v>0</v>
      </c>
      <c r="L72" s="68">
        <f>IF(L$12=1,Forudsætninger!$F$65,Forudsætninger!$E$65)</f>
        <v>0</v>
      </c>
      <c r="M72" s="68">
        <f>IF(M$12=1,Forudsætninger!$F$65,Forudsætninger!$E$65)</f>
        <v>0</v>
      </c>
      <c r="N72" s="8"/>
      <c r="O72" s="96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</row>
    <row r="73" spans="3:52" hidden="1" outlineLevel="1" x14ac:dyDescent="0.25">
      <c r="C73" s="11"/>
      <c r="D73" s="18" t="s">
        <v>69</v>
      </c>
      <c r="E73" s="12" t="s">
        <v>47</v>
      </c>
      <c r="F73" s="68">
        <f>IF(F$12=1,Forudsætninger!$F$66,Forudsætninger!$E$66)</f>
        <v>0</v>
      </c>
      <c r="G73" s="68">
        <f>IF(G$12=1,Forudsætninger!$F$66,Forudsætninger!$E$66)</f>
        <v>0</v>
      </c>
      <c r="H73" s="68">
        <f>IF(H$12=1,Forudsætninger!$F$66,Forudsætninger!$E$66)</f>
        <v>0</v>
      </c>
      <c r="I73" s="68">
        <f>IF(I$12=1,Forudsætninger!$F$66,Forudsætninger!$E$66)</f>
        <v>0</v>
      </c>
      <c r="J73" s="68">
        <f>IF(J$12=1,Forudsætninger!$F$66,Forudsætninger!$E$66)</f>
        <v>0</v>
      </c>
      <c r="K73" s="68">
        <f>IF(K$12=1,Forudsætninger!$F$66,Forudsætninger!$E$66)</f>
        <v>0</v>
      </c>
      <c r="L73" s="68">
        <f>IF(L$12=1,Forudsætninger!$F$66,Forudsætninger!$E$66)</f>
        <v>0</v>
      </c>
      <c r="M73" s="68">
        <f>IF(M$12=1,Forudsætninger!$F$66,Forudsætninger!$E$66)</f>
        <v>0</v>
      </c>
      <c r="N73" s="8"/>
      <c r="O73" s="96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</row>
    <row r="74" spans="3:52" hidden="1" outlineLevel="1" x14ac:dyDescent="0.25">
      <c r="C74" s="11"/>
      <c r="D74" s="18" t="s">
        <v>33</v>
      </c>
      <c r="E74" s="12" t="s">
        <v>47</v>
      </c>
      <c r="F74" s="68">
        <f>IF(F$12=1,Forudsætninger!$F$67,Forudsætninger!$E$67)</f>
        <v>0</v>
      </c>
      <c r="G74" s="68">
        <f>IF(G$12=1,Forudsætninger!$F$67,Forudsætninger!$E$67)</f>
        <v>0</v>
      </c>
      <c r="H74" s="68">
        <f>IF(H$12=1,Forudsætninger!$F$67,Forudsætninger!$E$67)</f>
        <v>0</v>
      </c>
      <c r="I74" s="68">
        <f>IF(I$12=1,Forudsætninger!$F$67,Forudsætninger!$E$67)</f>
        <v>0</v>
      </c>
      <c r="J74" s="68">
        <f>IF(J$12=1,Forudsætninger!$F$67,Forudsætninger!$E$67)</f>
        <v>0</v>
      </c>
      <c r="K74" s="68">
        <f>IF(K$12=1,Forudsætninger!$F$67,Forudsætninger!$E$67)</f>
        <v>0</v>
      </c>
      <c r="L74" s="68">
        <f>IF(L$12=1,Forudsætninger!$F$67,Forudsætninger!$E$67)</f>
        <v>0</v>
      </c>
      <c r="M74" s="68">
        <f>IF(M$12=1,Forudsætninger!$F$67,Forudsætninger!$E$67)</f>
        <v>0</v>
      </c>
      <c r="N74" s="8"/>
      <c r="O74" s="96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3:52" hidden="1" outlineLevel="1" x14ac:dyDescent="0.25">
      <c r="C75" s="11"/>
      <c r="D75" s="27" t="s">
        <v>44</v>
      </c>
      <c r="E75" s="28" t="s">
        <v>34</v>
      </c>
      <c r="F75" s="70" t="e">
        <f>SUM(F76:F79)</f>
        <v>#DIV/0!</v>
      </c>
      <c r="G75" s="70" t="e">
        <f t="shared" ref="G75:M75" si="7">SUM(G76:G79)</f>
        <v>#DIV/0!</v>
      </c>
      <c r="H75" s="70" t="e">
        <f t="shared" si="7"/>
        <v>#DIV/0!</v>
      </c>
      <c r="I75" s="70" t="e">
        <f t="shared" si="7"/>
        <v>#DIV/0!</v>
      </c>
      <c r="J75" s="70" t="e">
        <f t="shared" si="7"/>
        <v>#DIV/0!</v>
      </c>
      <c r="K75" s="70" t="e">
        <f t="shared" si="7"/>
        <v>#DIV/0!</v>
      </c>
      <c r="L75" s="70" t="e">
        <f t="shared" si="7"/>
        <v>#DIV/0!</v>
      </c>
      <c r="M75" s="70" t="e">
        <f t="shared" si="7"/>
        <v>#DIV/0!</v>
      </c>
      <c r="N75" s="8"/>
      <c r="O75" s="96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</row>
    <row r="76" spans="3:52" hidden="1" outlineLevel="1" x14ac:dyDescent="0.25">
      <c r="C76" s="11"/>
      <c r="D76" s="18" t="s">
        <v>45</v>
      </c>
      <c r="E76" s="12" t="s">
        <v>34</v>
      </c>
      <c r="F76" s="68">
        <f>IF(F$12=1,Forudsætninger!$F$70,Forudsætninger!$E$70)</f>
        <v>0</v>
      </c>
      <c r="G76" s="68">
        <f>IF(G$12=1,Forudsætninger!$F$70,Forudsætninger!$E$70)</f>
        <v>0</v>
      </c>
      <c r="H76" s="68">
        <f>IF(H$12=1,Forudsætninger!$F$70,Forudsætninger!$E$70)</f>
        <v>0</v>
      </c>
      <c r="I76" s="68">
        <f>IF(I$12=1,Forudsætninger!$F$70,Forudsætninger!$E$70)</f>
        <v>0</v>
      </c>
      <c r="J76" s="68">
        <f>IF(J$12=1,Forudsætninger!$F$70,Forudsætninger!$E$70)</f>
        <v>0</v>
      </c>
      <c r="K76" s="68">
        <f>IF(K$12=1,Forudsætninger!$F$70,Forudsætninger!$E$70)</f>
        <v>0</v>
      </c>
      <c r="L76" s="68">
        <f>IF(L$12=1,Forudsætninger!$F$70,Forudsætninger!$E$70)</f>
        <v>0</v>
      </c>
      <c r="M76" s="68">
        <f>IF(M$12=1,Forudsætninger!$F$70,Forudsætninger!$E$70)</f>
        <v>0</v>
      </c>
      <c r="N76" s="8"/>
      <c r="O76" s="96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</row>
    <row r="77" spans="3:52" hidden="1" outlineLevel="1" x14ac:dyDescent="0.25">
      <c r="C77" s="11"/>
      <c r="D77" s="18" t="s">
        <v>28</v>
      </c>
      <c r="E77" s="12" t="s">
        <v>34</v>
      </c>
      <c r="F77" s="68">
        <f>IF(F$12=1,Forudsætninger!$F$71,Forudsætninger!$E$71)</f>
        <v>0</v>
      </c>
      <c r="G77" s="68">
        <f>IF(G$12=1,Forudsætninger!$F$71,Forudsætninger!$E$71)</f>
        <v>0</v>
      </c>
      <c r="H77" s="68">
        <f>IF(H$12=1,Forudsætninger!$F$71,Forudsætninger!$E$71)</f>
        <v>0</v>
      </c>
      <c r="I77" s="68">
        <f>IF(I$12=1,Forudsætninger!$F$71,Forudsætninger!$E$71)</f>
        <v>0</v>
      </c>
      <c r="J77" s="68">
        <f>IF(J$12=1,Forudsætninger!$F$71,Forudsætninger!$E$71)</f>
        <v>0</v>
      </c>
      <c r="K77" s="68">
        <f>IF(K$12=1,Forudsætninger!$F$71,Forudsætninger!$E$71)</f>
        <v>0</v>
      </c>
      <c r="L77" s="68">
        <f>IF(L$12=1,Forudsætninger!$F$71,Forudsætninger!$E$71)</f>
        <v>0</v>
      </c>
      <c r="M77" s="68">
        <f>IF(M$12=1,Forudsætninger!$F$71,Forudsætninger!$E$71)</f>
        <v>0</v>
      </c>
      <c r="N77" s="8"/>
      <c r="O77" s="96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</row>
    <row r="78" spans="3:52" hidden="1" outlineLevel="1" x14ac:dyDescent="0.25">
      <c r="C78" s="11"/>
      <c r="D78" s="48" t="s">
        <v>66</v>
      </c>
      <c r="E78" s="12" t="s">
        <v>34</v>
      </c>
      <c r="F78" s="68" t="e">
        <f>IF(F$12=1,Forudsætninger!$F$72,Forudsætninger!$E$72)*F$53*(1+Forudsætninger!$E$90)</f>
        <v>#DIV/0!</v>
      </c>
      <c r="G78" s="68" t="e">
        <f>IF(G$12=1,Forudsætninger!$F$72,Forudsætninger!$E$72)*G$53*(1+Forudsætninger!$E$90)</f>
        <v>#DIV/0!</v>
      </c>
      <c r="H78" s="68" t="e">
        <f>IF(H$12=1,Forudsætninger!$F$72,Forudsætninger!$E$72)*H$53*(1+Forudsætninger!$E$90)</f>
        <v>#DIV/0!</v>
      </c>
      <c r="I78" s="68" t="e">
        <f>IF(I$12=1,Forudsætninger!$F$72,Forudsætninger!$E$72)*I$53*(1+Forudsætninger!$E$90)</f>
        <v>#DIV/0!</v>
      </c>
      <c r="J78" s="68" t="e">
        <f>IF(J$12=1,Forudsætninger!$F$72,Forudsætninger!$E$72)*J$53*(1+Forudsætninger!$E$90)</f>
        <v>#DIV/0!</v>
      </c>
      <c r="K78" s="68" t="e">
        <f>IF(K$12=1,Forudsætninger!$F$72,Forudsætninger!$E$72)*K$53*(1+Forudsætninger!$E$90)</f>
        <v>#DIV/0!</v>
      </c>
      <c r="L78" s="68" t="e">
        <f>IF(L$12=1,Forudsætninger!$F$72,Forudsætninger!$E$72)*L$53*(1+Forudsætninger!$E$90)</f>
        <v>#DIV/0!</v>
      </c>
      <c r="M78" s="68" t="e">
        <f>IF(M$12=1,Forudsætninger!$F$72,Forudsætninger!$E$72)*M$53*(1+Forudsætninger!$E$90)</f>
        <v>#DIV/0!</v>
      </c>
      <c r="N78" s="8"/>
      <c r="O78" s="96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</row>
    <row r="79" spans="3:52" hidden="1" outlineLevel="1" x14ac:dyDescent="0.25">
      <c r="C79" s="11"/>
      <c r="D79" s="18" t="s">
        <v>30</v>
      </c>
      <c r="E79" s="12" t="s">
        <v>34</v>
      </c>
      <c r="F79" s="68" t="e">
        <f>IF(F$12=1,Forudsætninger!$F$73,Forudsætninger!$E$73)*F$53</f>
        <v>#DIV/0!</v>
      </c>
      <c r="G79" s="68" t="e">
        <f>IF(G$12=1,Forudsætninger!$F$73,Forudsætninger!$E$73)*G$53</f>
        <v>#DIV/0!</v>
      </c>
      <c r="H79" s="68" t="e">
        <f>IF(H$12=1,Forudsætninger!$F$73,Forudsætninger!$E$73)*H$53</f>
        <v>#DIV/0!</v>
      </c>
      <c r="I79" s="68" t="e">
        <f>IF(I$12=1,Forudsætninger!$F$73,Forudsætninger!$E$73)*I$53</f>
        <v>#DIV/0!</v>
      </c>
      <c r="J79" s="68" t="e">
        <f>IF(J$12=1,Forudsætninger!$F$73,Forudsætninger!$E$73)*J$53</f>
        <v>#DIV/0!</v>
      </c>
      <c r="K79" s="68" t="e">
        <f>IF(K$12=1,Forudsætninger!$F$73,Forudsætninger!$E$73)*K$53</f>
        <v>#DIV/0!</v>
      </c>
      <c r="L79" s="68" t="e">
        <f>IF(L$12=1,Forudsætninger!$F$73,Forudsætninger!$E$73)*L$53</f>
        <v>#DIV/0!</v>
      </c>
      <c r="M79" s="68" t="e">
        <f>IF(M$12=1,Forudsætninger!$F$73,Forudsætninger!$E$73)*M$53</f>
        <v>#DIV/0!</v>
      </c>
      <c r="N79" s="8"/>
      <c r="O79" s="96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</row>
    <row r="80" spans="3:52" hidden="1" outlineLevel="1" x14ac:dyDescent="0.25">
      <c r="C80" s="24" t="s">
        <v>1</v>
      </c>
      <c r="D80" s="24"/>
      <c r="E80" s="25" t="s">
        <v>34</v>
      </c>
      <c r="F80" s="69">
        <f>IF(F$12=1,VLOOKUP(F$13,Forudsætninger!$C$77:$E$82,3,FALSE),0)*12</f>
        <v>0</v>
      </c>
      <c r="G80" s="69">
        <f>IF(G$12=1,VLOOKUP(G$13,Forudsætninger!$C$77:$E$82,3,FALSE),0)*12</f>
        <v>0</v>
      </c>
      <c r="H80" s="69">
        <f>IF(H$12=1,VLOOKUP(H$13,Forudsætninger!$C$77:$E$82,3,FALSE),0)*12</f>
        <v>0</v>
      </c>
      <c r="I80" s="69">
        <f>IF(I$12=1,VLOOKUP(I$13,Forudsætninger!$C$77:$E$82,3,FALSE),0)*12</f>
        <v>0</v>
      </c>
      <c r="J80" s="69">
        <f>IF(J$12=1,VLOOKUP(J$13,Forudsætninger!$C$77:$E$82,3,FALSE),0)*12</f>
        <v>0</v>
      </c>
      <c r="K80" s="69">
        <f>IF(K$12=1,VLOOKUP(K$13,Forudsætninger!$C$77:$E$82,3,FALSE),0)*12</f>
        <v>0</v>
      </c>
      <c r="L80" s="69">
        <f>IF(L$12=1,VLOOKUP(L$13,Forudsætninger!$C$77:$E$82,3,FALSE),0)*12</f>
        <v>0</v>
      </c>
      <c r="M80" s="69">
        <f>IF(M$12=1,VLOOKUP(M$13,Forudsætninger!$C$77:$E$82,3,FALSE),0)*12</f>
        <v>0</v>
      </c>
      <c r="N80" s="8"/>
      <c r="O80" s="96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</row>
    <row r="81" spans="2:18" hidden="1" outlineLevel="1" x14ac:dyDescent="0.25">
      <c r="C81" s="11"/>
      <c r="D81" s="11"/>
      <c r="E81" s="12"/>
      <c r="F81" s="71"/>
      <c r="G81" s="71"/>
      <c r="H81" s="71"/>
      <c r="I81" s="71"/>
      <c r="J81" s="71"/>
      <c r="K81" s="71"/>
      <c r="L81" s="71"/>
      <c r="M81" s="71"/>
      <c r="O81" s="16"/>
      <c r="R81" s="19"/>
    </row>
    <row r="82" spans="2:18" collapsed="1" x14ac:dyDescent="0.25">
      <c r="B82" s="59" t="s">
        <v>20</v>
      </c>
      <c r="C82" s="59"/>
      <c r="D82" s="59"/>
      <c r="E82" s="32"/>
      <c r="F82" s="93" t="str">
        <f>IF(F$17=1,IF(LEFT(F$10,2)="Rå",F83,F84),"")</f>
        <v/>
      </c>
      <c r="G82" s="93" t="str">
        <f t="shared" ref="G82:M82" si="8">IF(G$17=1,IF(LEFT(G$10,2)="Rå",G83,G84),"")</f>
        <v/>
      </c>
      <c r="H82" s="93" t="str">
        <f t="shared" si="8"/>
        <v/>
      </c>
      <c r="I82" s="93" t="str">
        <f t="shared" si="8"/>
        <v/>
      </c>
      <c r="J82" s="93" t="str">
        <f t="shared" si="8"/>
        <v/>
      </c>
      <c r="K82" s="93" t="str">
        <f t="shared" si="8"/>
        <v/>
      </c>
      <c r="L82" s="93" t="str">
        <f t="shared" si="8"/>
        <v/>
      </c>
      <c r="M82" s="93" t="str">
        <f t="shared" si="8"/>
        <v/>
      </c>
      <c r="O82" s="16"/>
    </row>
    <row r="83" spans="2:18" hidden="1" outlineLevel="1" x14ac:dyDescent="0.25">
      <c r="B83" s="60"/>
      <c r="C83" s="60" t="s">
        <v>36</v>
      </c>
      <c r="D83" s="60"/>
      <c r="E83" s="5" t="s">
        <v>34</v>
      </c>
      <c r="F83" s="94" t="e">
        <f t="shared" ref="F83:M83" si="9">F87-(F88+F101+F114)</f>
        <v>#DIV/0!</v>
      </c>
      <c r="G83" s="94" t="e">
        <f t="shared" si="9"/>
        <v>#DIV/0!</v>
      </c>
      <c r="H83" s="94" t="e">
        <f t="shared" si="9"/>
        <v>#DIV/0!</v>
      </c>
      <c r="I83" s="94" t="e">
        <f t="shared" si="9"/>
        <v>#DIV/0!</v>
      </c>
      <c r="J83" s="94" t="e">
        <f t="shared" si="9"/>
        <v>#DIV/0!</v>
      </c>
      <c r="K83" s="94" t="e">
        <f t="shared" si="9"/>
        <v>#DIV/0!</v>
      </c>
      <c r="L83" s="94" t="e">
        <f t="shared" si="9"/>
        <v>#DIV/0!</v>
      </c>
      <c r="M83" s="94" t="e">
        <f t="shared" si="9"/>
        <v>#DIV/0!</v>
      </c>
      <c r="O83" s="16"/>
    </row>
    <row r="84" spans="2:18" hidden="1" outlineLevel="1" x14ac:dyDescent="0.25">
      <c r="B84" s="60"/>
      <c r="C84" s="60" t="s">
        <v>37</v>
      </c>
      <c r="D84" s="60"/>
      <c r="E84" s="5" t="s">
        <v>34</v>
      </c>
      <c r="F84" s="94" t="e">
        <f t="shared" ref="F84:M84" si="10">F87-(F95+F101+F114)</f>
        <v>#DIV/0!</v>
      </c>
      <c r="G84" s="94" t="e">
        <f t="shared" si="10"/>
        <v>#DIV/0!</v>
      </c>
      <c r="H84" s="94" t="e">
        <f t="shared" si="10"/>
        <v>#DIV/0!</v>
      </c>
      <c r="I84" s="94" t="e">
        <f t="shared" si="10"/>
        <v>#DIV/0!</v>
      </c>
      <c r="J84" s="94" t="e">
        <f t="shared" si="10"/>
        <v>#DIV/0!</v>
      </c>
      <c r="K84" s="94" t="e">
        <f t="shared" si="10"/>
        <v>#DIV/0!</v>
      </c>
      <c r="L84" s="94" t="e">
        <f t="shared" si="10"/>
        <v>#DIV/0!</v>
      </c>
      <c r="M84" s="94" t="e">
        <f t="shared" si="10"/>
        <v>#DIV/0!</v>
      </c>
      <c r="O84" s="16"/>
    </row>
    <row r="85" spans="2:18" hidden="1" outlineLevel="1" x14ac:dyDescent="0.25">
      <c r="B85" s="60"/>
      <c r="C85" s="11" t="s">
        <v>115</v>
      </c>
      <c r="D85" s="11"/>
      <c r="E85" s="12" t="s">
        <v>34</v>
      </c>
      <c r="F85" s="68" t="e">
        <f>IF(F$9="Kobber",IF(F$12=1,Forudsætninger!$E$6+F83/((1-Forudsætninger!$H$57)+Forudsætninger!$H$57/2),Forudsætninger!$E$6+F83/((1-Forudsætninger!$G$57)+Forudsætninger!$G$57/2)),F83+F89)</f>
        <v>#DIV/0!</v>
      </c>
      <c r="G85" s="68" t="e">
        <f>IF(G$9="Kobber",IF(G$12=1,Forudsætninger!$E$6+G83/((1-Forudsætninger!$H$57)+Forudsætninger!$H$57/2),Forudsætninger!$E$6+G83/((1-Forudsætninger!$G$57)+Forudsætninger!$G$57/2)),G83+G89)</f>
        <v>#DIV/0!</v>
      </c>
      <c r="H85" s="68" t="e">
        <f>IF(H$9="Kobber",IF(H$12=1,Forudsætninger!$E$6+H83/((1-Forudsætninger!$H$57)+Forudsætninger!$H$57/2),Forudsætninger!$E$6+H83/((1-Forudsætninger!$G$57)+Forudsætninger!$G$57/2)),H83+H89)</f>
        <v>#DIV/0!</v>
      </c>
      <c r="I85" s="68" t="e">
        <f>IF(I$9="Kobber",IF(I$12=1,Forudsætninger!$E$6+I83/((1-Forudsætninger!$H$57)+Forudsætninger!$H$57/2),Forudsætninger!$E$6+I83/((1-Forudsætninger!$G$57)+Forudsætninger!$G$57/2)),I83+I89)</f>
        <v>#DIV/0!</v>
      </c>
      <c r="J85" s="68" t="e">
        <f>IF(J$9="Kobber",IF(J$12=1,Forudsætninger!$E$6+J83/((1-Forudsætninger!$H$57)+Forudsætninger!$H$57/2),Forudsætninger!$E$6+J83/((1-Forudsætninger!$G$57)+Forudsætninger!$G$57/2)),J83+J89)</f>
        <v>#DIV/0!</v>
      </c>
      <c r="K85" s="68" t="e">
        <f>IF(K$9="Kobber",IF(K$12=1,Forudsætninger!$E$6+K83/((1-Forudsætninger!$H$57)+Forudsætninger!$H$57/2),Forudsætninger!$E$6+K83/((1-Forudsætninger!$G$57)+Forudsætninger!$G$57/2)),K83+K89)</f>
        <v>#DIV/0!</v>
      </c>
      <c r="L85" s="68" t="e">
        <f>IF(L$9="Kobber",IF(L$12=1,Forudsætninger!$E$6+L83/((1-Forudsætninger!$H$57)+Forudsætninger!$H$57/2),Forudsætninger!$E$6+L83/((1-Forudsætninger!$G$57)+Forudsætninger!$G$57/2)),L83+L89)</f>
        <v>#DIV/0!</v>
      </c>
      <c r="M85" s="68" t="e">
        <f>IF(M$9="Kobber",IF(M$12=1,Forudsætninger!$E$6+M83/((1-Forudsætninger!$H$57)+Forudsætninger!$H$57/2),Forudsætninger!$E$6+M83/((1-Forudsætninger!$G$57)+Forudsætninger!$G$57/2)),M83+M89)</f>
        <v>#DIV/0!</v>
      </c>
      <c r="O85" s="16"/>
    </row>
    <row r="86" spans="2:18" hidden="1" outlineLevel="1" x14ac:dyDescent="0.25">
      <c r="B86" s="60"/>
      <c r="C86" s="11" t="s">
        <v>57</v>
      </c>
      <c r="D86" s="11"/>
      <c r="E86" s="12" t="s">
        <v>34</v>
      </c>
      <c r="F86" s="68" t="e">
        <f>VLOOKUP(F$6,Forudsætninger!$C$15:$F$21,IF(F$9="Kobber",3,4),FALSE)+F84</f>
        <v>#N/A</v>
      </c>
      <c r="G86" s="68" t="e">
        <f>VLOOKUP(G$6,Forudsætninger!$C$15:$F$21,IF(G$9="Kobber",3,4),FALSE)+G84</f>
        <v>#N/A</v>
      </c>
      <c r="H86" s="68" t="e">
        <f>VLOOKUP(H$6,Forudsætninger!$C$15:$F$21,IF(H$9="Kobber",3,4),FALSE)+H84</f>
        <v>#N/A</v>
      </c>
      <c r="I86" s="68" t="e">
        <f>VLOOKUP(I$6,Forudsætninger!$C$15:$F$21,IF(I$9="Kobber",3,4),FALSE)+I84</f>
        <v>#N/A</v>
      </c>
      <c r="J86" s="68" t="e">
        <f>VLOOKUP(J$6,Forudsætninger!$C$15:$F$21,IF(J$9="Kobber",3,4),FALSE)+J84</f>
        <v>#N/A</v>
      </c>
      <c r="K86" s="68" t="e">
        <f>VLOOKUP(K$6,Forudsætninger!$C$15:$F$21,IF(K$9="Kobber",3,4),FALSE)+K84</f>
        <v>#N/A</v>
      </c>
      <c r="L86" s="68" t="e">
        <f>VLOOKUP(L$6,Forudsætninger!$C$15:$F$21,IF(L$9="Kobber",3,4),FALSE)+L84</f>
        <v>#N/A</v>
      </c>
      <c r="M86" s="68" t="e">
        <f>VLOOKUP(M$6,Forudsætninger!$C$15:$F$21,IF(M$9="Kobber",3,4),FALSE)+M84</f>
        <v>#N/A</v>
      </c>
      <c r="O86" s="16"/>
    </row>
    <row r="87" spans="2:18" hidden="1" outlineLevel="1" x14ac:dyDescent="0.25">
      <c r="B87" s="60"/>
      <c r="C87" s="61" t="s">
        <v>7</v>
      </c>
      <c r="D87" s="61"/>
      <c r="E87" s="26" t="s">
        <v>34</v>
      </c>
      <c r="F87" s="67" t="e">
        <f>F$30*12</f>
        <v>#DIV/0!</v>
      </c>
      <c r="G87" s="67" t="e">
        <f t="shared" ref="G87:M87" si="11">G$30*12</f>
        <v>#DIV/0!</v>
      </c>
      <c r="H87" s="67" t="e">
        <f t="shared" si="11"/>
        <v>#DIV/0!</v>
      </c>
      <c r="I87" s="67" t="e">
        <f t="shared" si="11"/>
        <v>#DIV/0!</v>
      </c>
      <c r="J87" s="67" t="e">
        <f t="shared" si="11"/>
        <v>#DIV/0!</v>
      </c>
      <c r="K87" s="67" t="e">
        <f t="shared" si="11"/>
        <v>#DIV/0!</v>
      </c>
      <c r="L87" s="67" t="e">
        <f t="shared" si="11"/>
        <v>#DIV/0!</v>
      </c>
      <c r="M87" s="67" t="e">
        <f t="shared" si="11"/>
        <v>#DIV/0!</v>
      </c>
      <c r="O87" s="16"/>
    </row>
    <row r="88" spans="2:18" hidden="1" outlineLevel="1" x14ac:dyDescent="0.25">
      <c r="B88" s="60"/>
      <c r="C88" s="62" t="s">
        <v>38</v>
      </c>
      <c r="D88" s="62"/>
      <c r="E88" s="25" t="s">
        <v>34</v>
      </c>
      <c r="F88" s="67" t="e">
        <f t="shared" ref="F88:M88" si="12">SUM(F89:F94)</f>
        <v>#DIV/0!</v>
      </c>
      <c r="G88" s="67" t="e">
        <f t="shared" si="12"/>
        <v>#DIV/0!</v>
      </c>
      <c r="H88" s="67" t="e">
        <f t="shared" si="12"/>
        <v>#DIV/0!</v>
      </c>
      <c r="I88" s="67" t="e">
        <f t="shared" si="12"/>
        <v>#DIV/0!</v>
      </c>
      <c r="J88" s="67" t="e">
        <f t="shared" si="12"/>
        <v>#DIV/0!</v>
      </c>
      <c r="K88" s="67" t="e">
        <f t="shared" si="12"/>
        <v>#DIV/0!</v>
      </c>
      <c r="L88" s="67" t="e">
        <f t="shared" si="12"/>
        <v>#DIV/0!</v>
      </c>
      <c r="M88" s="67" t="e">
        <f t="shared" si="12"/>
        <v>#DIV/0!</v>
      </c>
      <c r="O88" s="16"/>
    </row>
    <row r="89" spans="2:18" hidden="1" outlineLevel="1" x14ac:dyDescent="0.25">
      <c r="B89" s="60"/>
      <c r="C89" s="63"/>
      <c r="D89" s="63" t="s">
        <v>35</v>
      </c>
      <c r="E89" s="12" t="s">
        <v>34</v>
      </c>
      <c r="F89" s="68">
        <f>IF(F$9="Kobber",IF(F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G89" s="68">
        <f>IF(G$9="Kobber",IF(G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H89" s="68">
        <f>IF(H$9="Kobber",IF(H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I89" s="68">
        <f>IF(I$9="Kobber",IF(I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J89" s="68">
        <f>IF(J$9="Kobber",IF(J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K89" s="68">
        <f>IF(K$9="Kobber",IF(K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L89" s="68">
        <f>IF(L$9="Kobber",IF(L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M89" s="68">
        <f>IF(M$9="Kobber",IF(M$12=1,(1-Forudsætninger!$H$57)*Forudsætninger!$E$6+Forudsætninger!$H$57*Forudsætninger!$E$7+Forudsætninger!$H$56*Forudsætninger!$E$8,(1-Forudsætninger!$G$57)*Forudsætninger!$E$6+Forudsætninger!$G$57*Forudsætninger!$E$7+Forudsætninger!$G$56*Forudsætninger!$E$8),Forudsætninger!$E$11)</f>
        <v>0</v>
      </c>
      <c r="O89" s="16"/>
    </row>
    <row r="90" spans="2:18" hidden="1" outlineLevel="1" x14ac:dyDescent="0.25">
      <c r="B90" s="60"/>
      <c r="C90" s="63"/>
      <c r="D90" s="63" t="s">
        <v>46</v>
      </c>
      <c r="E90" s="12" t="s">
        <v>34</v>
      </c>
      <c r="F90" s="68" t="e">
        <f>IF(F$9="Kobber",Forudsætninger!$E$28,Forudsætninger!$F$28)/IF(F$12=1,Forudsætninger!$H$86,Forudsætninger!$G$86)*12</f>
        <v>#DIV/0!</v>
      </c>
      <c r="G90" s="68" t="e">
        <f>IF(G$9="Kobber",Forudsætninger!$E$28,Forudsætninger!$F$28)/IF(G$12=1,Forudsætninger!$H$86,Forudsætninger!$G$86)*12</f>
        <v>#DIV/0!</v>
      </c>
      <c r="H90" s="68" t="e">
        <f>IF(H$9="Kobber",Forudsætninger!$E$28,Forudsætninger!$F$28)/IF(H$12=1,Forudsætninger!$H$86,Forudsætninger!$G$86)*12</f>
        <v>#DIV/0!</v>
      </c>
      <c r="I90" s="68" t="e">
        <f>IF(I$9="Kobber",Forudsætninger!$E$28,Forudsætninger!$F$28)/IF(I$12=1,Forudsætninger!$H$86,Forudsætninger!$G$86)*12</f>
        <v>#DIV/0!</v>
      </c>
      <c r="J90" s="68" t="e">
        <f>IF(J$9="Kobber",Forudsætninger!$E$28,Forudsætninger!$F$28)/IF(J$12=1,Forudsætninger!$H$86,Forudsætninger!$G$86)*12</f>
        <v>#DIV/0!</v>
      </c>
      <c r="K90" s="68" t="e">
        <f>IF(K$9="Kobber",Forudsætninger!$E$28,Forudsætninger!$F$28)/IF(K$12=1,Forudsætninger!$H$86,Forudsætninger!$G$86)*12</f>
        <v>#DIV/0!</v>
      </c>
      <c r="L90" s="68" t="e">
        <f>IF(L$9="Kobber",Forudsætninger!$E$28,Forudsætninger!$F$28)/IF(L$12=1,Forudsætninger!$H$86,Forudsætninger!$G$86)*12</f>
        <v>#DIV/0!</v>
      </c>
      <c r="M90" s="68" t="e">
        <f>IF(M$9="Kobber",Forudsætninger!$E$28,Forudsætninger!$F$28)/IF(M$12=1,Forudsætninger!$H$86,Forudsætninger!$G$86)*12</f>
        <v>#DIV/0!</v>
      </c>
      <c r="O90" s="16"/>
    </row>
    <row r="91" spans="2:18" hidden="1" outlineLevel="1" x14ac:dyDescent="0.25">
      <c r="B91" s="60"/>
      <c r="C91" s="63"/>
      <c r="D91" s="63" t="s">
        <v>6</v>
      </c>
      <c r="E91" s="12" t="s">
        <v>34</v>
      </c>
      <c r="F91" s="68">
        <f>IF(F$12=1,Forudsætninger!$H$52,Forudsætninger!$G$52)</f>
        <v>0</v>
      </c>
      <c r="G91" s="68">
        <f>IF(G$12=1,Forudsætninger!$H$52,Forudsætninger!$G$52)</f>
        <v>0</v>
      </c>
      <c r="H91" s="68">
        <f>IF(H$12=1,Forudsætninger!$H$52,Forudsætninger!$G$52)</f>
        <v>0</v>
      </c>
      <c r="I91" s="68">
        <f>IF(I$12=1,Forudsætninger!$H$52,Forudsætninger!$G$52)</f>
        <v>0</v>
      </c>
      <c r="J91" s="68">
        <f>IF(J$12=1,Forudsætninger!$H$52,Forudsætninger!$G$52)</f>
        <v>0</v>
      </c>
      <c r="K91" s="68">
        <f>IF(K$12=1,Forudsætninger!$H$52,Forudsætninger!$G$52)</f>
        <v>0</v>
      </c>
      <c r="L91" s="68">
        <f>IF(L$12=1,Forudsætninger!$H$52,Forudsætninger!$G$52)</f>
        <v>0</v>
      </c>
      <c r="M91" s="68">
        <f>IF(M$12=1,Forudsætninger!$H$52,Forudsætninger!$G$52)</f>
        <v>0</v>
      </c>
      <c r="O91" s="16"/>
    </row>
    <row r="92" spans="2:18" hidden="1" outlineLevel="1" x14ac:dyDescent="0.25">
      <c r="B92" s="60"/>
      <c r="C92" s="63"/>
      <c r="D92" s="63" t="s">
        <v>49</v>
      </c>
      <c r="E92" s="12" t="s">
        <v>34</v>
      </c>
      <c r="F92" s="89" t="e">
        <f>VLOOKUP(F$6,Forudsætninger!$C$32:$I$38,IF(F$12=1,6,5),FALSE)</f>
        <v>#N/A</v>
      </c>
      <c r="G92" s="89" t="e">
        <f>VLOOKUP(G$6,Forudsætninger!$C$32:$I$38,IF(G$12=1,6,5),FALSE)</f>
        <v>#N/A</v>
      </c>
      <c r="H92" s="89" t="e">
        <f>VLOOKUP(H$6,Forudsætninger!$C$32:$I$38,IF(H$12=1,6,5),FALSE)</f>
        <v>#N/A</v>
      </c>
      <c r="I92" s="89" t="e">
        <f>VLOOKUP(I$6,Forudsætninger!$C$32:$I$38,IF(I$12=1,6,5),FALSE)</f>
        <v>#N/A</v>
      </c>
      <c r="J92" s="89" t="e">
        <f>VLOOKUP(J$6,Forudsætninger!$C$32:$I$38,IF(J$12=1,6,5),FALSE)</f>
        <v>#N/A</v>
      </c>
      <c r="K92" s="89" t="e">
        <f>VLOOKUP(K$6,Forudsætninger!$C$32:$I$38,IF(K$12=1,6,5),FALSE)</f>
        <v>#N/A</v>
      </c>
      <c r="L92" s="89" t="e">
        <f>VLOOKUP(L$6,Forudsætninger!$C$32:$I$38,IF(L$12=1,6,5),FALSE)</f>
        <v>#N/A</v>
      </c>
      <c r="M92" s="89" t="e">
        <f>VLOOKUP(M$6,Forudsætninger!$C$32:$I$38,IF(M$12=1,6,5),FALSE)</f>
        <v>#N/A</v>
      </c>
      <c r="O92" s="16"/>
    </row>
    <row r="93" spans="2:18" hidden="1" outlineLevel="1" x14ac:dyDescent="0.25">
      <c r="B93" s="60"/>
      <c r="C93" s="63"/>
      <c r="D93" s="63" t="s">
        <v>48</v>
      </c>
      <c r="E93" s="12" t="s">
        <v>34</v>
      </c>
      <c r="F93" s="89" t="e">
        <f>VLOOKUP(F$6,Forudsætninger!$C$41:$I$47,IF(F$12=1,6,5),FALSE)</f>
        <v>#N/A</v>
      </c>
      <c r="G93" s="89" t="e">
        <f>VLOOKUP(G$6,Forudsætninger!$C$41:$I$47,IF(G$12=1,6,5),FALSE)</f>
        <v>#N/A</v>
      </c>
      <c r="H93" s="89" t="e">
        <f>VLOOKUP(H$6,Forudsætninger!$C$41:$I$47,IF(H$12=1,6,5),FALSE)</f>
        <v>#N/A</v>
      </c>
      <c r="I93" s="89" t="e">
        <f>VLOOKUP(I$6,Forudsætninger!$C$41:$I$47,IF(I$12=1,6,5),FALSE)</f>
        <v>#N/A</v>
      </c>
      <c r="J93" s="89" t="e">
        <f>VLOOKUP(J$6,Forudsætninger!$C$41:$I$47,IF(J$12=1,6,5),FALSE)</f>
        <v>#N/A</v>
      </c>
      <c r="K93" s="89" t="e">
        <f>VLOOKUP(K$6,Forudsætninger!$C$41:$I$47,IF(K$12=1,6,5),FALSE)</f>
        <v>#N/A</v>
      </c>
      <c r="L93" s="89" t="e">
        <f>VLOOKUP(L$6,Forudsætninger!$C$41:$I$47,IF(L$12=1,6,5),FALSE)</f>
        <v>#N/A</v>
      </c>
      <c r="M93" s="89" t="e">
        <f>VLOOKUP(M$6,Forudsætninger!$C$41:$I$47,IF(M$12=1,6,5),FALSE)</f>
        <v>#N/A</v>
      </c>
      <c r="O93" s="16"/>
    </row>
    <row r="94" spans="2:18" hidden="1" outlineLevel="1" x14ac:dyDescent="0.25">
      <c r="B94" s="60"/>
      <c r="C94" s="63"/>
      <c r="D94" s="63" t="s">
        <v>52</v>
      </c>
      <c r="E94" s="12" t="s">
        <v>34</v>
      </c>
      <c r="F94" s="68">
        <f>IF(F$12=1,Forudsætninger!$H$49,0)</f>
        <v>0</v>
      </c>
      <c r="G94" s="68">
        <f>IF(G$12=1,Forudsætninger!$H$49,0)</f>
        <v>0</v>
      </c>
      <c r="H94" s="68">
        <f>IF(H$12=1,Forudsætninger!$H$49,0)</f>
        <v>0</v>
      </c>
      <c r="I94" s="68">
        <f>IF(I$12=1,Forudsætninger!$H$49,0)</f>
        <v>0</v>
      </c>
      <c r="J94" s="68">
        <f>IF(J$12=1,Forudsætninger!$H$49,0)</f>
        <v>0</v>
      </c>
      <c r="K94" s="68">
        <f>IF(K$12=1,Forudsætninger!$H$49,0)</f>
        <v>0</v>
      </c>
      <c r="L94" s="68">
        <f>IF(L$12=1,Forudsætninger!$H$49,0)</f>
        <v>0</v>
      </c>
      <c r="M94" s="68">
        <f>IF(M$12=1,Forudsætninger!$H$49,0)</f>
        <v>0</v>
      </c>
      <c r="O94" s="16"/>
    </row>
    <row r="95" spans="2:18" hidden="1" outlineLevel="1" x14ac:dyDescent="0.25">
      <c r="B95" s="60"/>
      <c r="C95" s="62" t="s">
        <v>39</v>
      </c>
      <c r="D95" s="62"/>
      <c r="E95" s="25" t="s">
        <v>34</v>
      </c>
      <c r="F95" s="69" t="e">
        <f t="shared" ref="F95:M95" si="13">SUM(F96:F100)</f>
        <v>#N/A</v>
      </c>
      <c r="G95" s="69" t="e">
        <f t="shared" si="13"/>
        <v>#N/A</v>
      </c>
      <c r="H95" s="69" t="e">
        <f t="shared" si="13"/>
        <v>#N/A</v>
      </c>
      <c r="I95" s="69" t="e">
        <f t="shared" si="13"/>
        <v>#N/A</v>
      </c>
      <c r="J95" s="69" t="e">
        <f t="shared" si="13"/>
        <v>#N/A</v>
      </c>
      <c r="K95" s="69" t="e">
        <f t="shared" si="13"/>
        <v>#N/A</v>
      </c>
      <c r="L95" s="69" t="e">
        <f t="shared" si="13"/>
        <v>#N/A</v>
      </c>
      <c r="M95" s="69" t="e">
        <f t="shared" si="13"/>
        <v>#N/A</v>
      </c>
      <c r="O95" s="16"/>
    </row>
    <row r="96" spans="2:18" hidden="1" outlineLevel="1" x14ac:dyDescent="0.25">
      <c r="B96" s="60"/>
      <c r="C96" s="63"/>
      <c r="D96" s="63" t="s">
        <v>25</v>
      </c>
      <c r="E96" s="12" t="s">
        <v>34</v>
      </c>
      <c r="F96" s="68" t="e">
        <f>VLOOKUP(F$6,Forudsætninger!$C$15:$F$21,IF(F$9="kobber",3,4),FALSE)+IF(F$12=1,Forudsætninger!$H$56*Forudsætninger!$E$24+(1-Forudsætninger!$H$57)*Forudsætninger!$E$23,Forudsætninger!$G$56*Forudsætninger!$E$24+(1-Forudsætninger!$G$57)*Forudsætninger!$E$23)</f>
        <v>#N/A</v>
      </c>
      <c r="G96" s="68" t="e">
        <f>VLOOKUP(G$6,Forudsætninger!$C$15:$F$21,IF(G$9="kobber",3,4),FALSE)+IF(G$12=1,Forudsætninger!$H$56*Forudsætninger!$E$24+(1-Forudsætninger!$H$57)*Forudsætninger!$E$23,Forudsætninger!$G$56*Forudsætninger!$E$24+(1-Forudsætninger!$G$57)*Forudsætninger!$E$23)</f>
        <v>#N/A</v>
      </c>
      <c r="H96" s="68" t="e">
        <f>VLOOKUP(H$6,Forudsætninger!$C$15:$F$21,IF(H$9="kobber",3,4),FALSE)+IF(H$12=1,Forudsætninger!$H$56*Forudsætninger!$E$24+(1-Forudsætninger!$H$57)*Forudsætninger!$E$23,Forudsætninger!$G$56*Forudsætninger!$E$24+(1-Forudsætninger!$G$57)*Forudsætninger!$E$23)</f>
        <v>#N/A</v>
      </c>
      <c r="I96" s="68" t="e">
        <f>VLOOKUP(I$6,Forudsætninger!$C$15:$F$21,IF(I$9="kobber",3,4),FALSE)+IF(I$12=1,Forudsætninger!$H$56*Forudsætninger!$E$24+(1-Forudsætninger!$H$57)*Forudsætninger!$E$23,Forudsætninger!$G$56*Forudsætninger!$E$24+(1-Forudsætninger!$G$57)*Forudsætninger!$E$23)</f>
        <v>#N/A</v>
      </c>
      <c r="J96" s="68" t="e">
        <f>VLOOKUP(J$6,Forudsætninger!$C$15:$F$21,IF(J$9="kobber",3,4),FALSE)+IF(J$12=1,Forudsætninger!$H$56*Forudsætninger!$E$24+(1-Forudsætninger!$H$57)*Forudsætninger!$E$23,Forudsætninger!$G$56*Forudsætninger!$E$24+(1-Forudsætninger!$G$57)*Forudsætninger!$E$23)</f>
        <v>#N/A</v>
      </c>
      <c r="K96" s="68" t="e">
        <f>VLOOKUP(K$6,Forudsætninger!$C$15:$F$21,IF(K$9="kobber",3,4),FALSE)+IF(K$12=1,Forudsætninger!$H$56*Forudsætninger!$E$24+(1-Forudsætninger!$H$57)*Forudsætninger!$E$23,Forudsætninger!$G$56*Forudsætninger!$E$24+(1-Forudsætninger!$G$57)*Forudsætninger!$E$23)</f>
        <v>#N/A</v>
      </c>
      <c r="L96" s="68" t="e">
        <f>VLOOKUP(L$6,Forudsætninger!$C$15:$F$21,IF(L$9="kobber",3,4),FALSE)+IF(L$12=1,Forudsætninger!$H$56*Forudsætninger!$E$24+(1-Forudsætninger!$H$57)*Forudsætninger!$E$23,Forudsætninger!$G$56*Forudsætninger!$E$24+(1-Forudsætninger!$G$57)*Forudsætninger!$E$23)</f>
        <v>#N/A</v>
      </c>
      <c r="M96" s="68" t="e">
        <f>VLOOKUP(M$6,Forudsætninger!$C$15:$F$21,IF(M$9="kobber",3,4),FALSE)+IF(M$12=1,Forudsætninger!$H$56*Forudsætninger!$E$24+(1-Forudsætninger!$H$57)*Forudsætninger!$E$23,Forudsætninger!$G$56*Forudsætninger!$E$24+(1-Forudsætninger!$G$57)*Forudsætninger!$E$23)</f>
        <v>#N/A</v>
      </c>
      <c r="O96" s="16"/>
    </row>
    <row r="97" spans="2:15" hidden="1" outlineLevel="1" x14ac:dyDescent="0.25">
      <c r="B97" s="60"/>
      <c r="C97" s="63"/>
      <c r="D97" s="63" t="s">
        <v>46</v>
      </c>
      <c r="E97" s="12" t="s">
        <v>34</v>
      </c>
      <c r="F97" s="68" t="e">
        <f>IF(F$9="Kobber",Forudsætninger!$E$29,Forudsætninger!$F$29)/IF(F$12=1,Forudsætninger!$H$86,Forudsætninger!$G$86)*12</f>
        <v>#DIV/0!</v>
      </c>
      <c r="G97" s="68" t="e">
        <f>IF(G$9="Kobber",Forudsætninger!$E$29,Forudsætninger!$F$29)/IF(G$12=1,Forudsætninger!$H$86,Forudsætninger!$G$86)*12</f>
        <v>#DIV/0!</v>
      </c>
      <c r="H97" s="68" t="e">
        <f>IF(H$9="Kobber",Forudsætninger!$E$29,Forudsætninger!$F$29)/IF(H$12=1,Forudsætninger!$H$86,Forudsætninger!$G$86)*12</f>
        <v>#DIV/0!</v>
      </c>
      <c r="I97" s="68" t="e">
        <f>IF(I$9="Kobber",Forudsætninger!$E$29,Forudsætninger!$F$29)/IF(I$12=1,Forudsætninger!$H$86,Forudsætninger!$G$86)*12</f>
        <v>#DIV/0!</v>
      </c>
      <c r="J97" s="68" t="e">
        <f>IF(J$9="Kobber",Forudsætninger!$E$29,Forudsætninger!$F$29)/IF(J$12=1,Forudsætninger!$H$86,Forudsætninger!$G$86)*12</f>
        <v>#DIV/0!</v>
      </c>
      <c r="K97" s="68" t="e">
        <f>IF(K$9="Kobber",Forudsætninger!$E$29,Forudsætninger!$F$29)/IF(K$12=1,Forudsætninger!$H$86,Forudsætninger!$G$86)*12</f>
        <v>#DIV/0!</v>
      </c>
      <c r="L97" s="68" t="e">
        <f>IF(L$9="Kobber",Forudsætninger!$E$29,Forudsætninger!$F$29)/IF(L$12=1,Forudsætninger!$H$86,Forudsætninger!$G$86)*12</f>
        <v>#DIV/0!</v>
      </c>
      <c r="M97" s="68" t="e">
        <f>IF(M$9="Kobber",Forudsætninger!$E$29,Forudsætninger!$F$29)/IF(M$12=1,Forudsætninger!$H$86,Forudsætninger!$G$86)*12</f>
        <v>#DIV/0!</v>
      </c>
      <c r="O97" s="16"/>
    </row>
    <row r="98" spans="2:15" hidden="1" outlineLevel="1" x14ac:dyDescent="0.25">
      <c r="B98" s="60"/>
      <c r="C98" s="63"/>
      <c r="D98" s="63" t="s">
        <v>6</v>
      </c>
      <c r="E98" s="12" t="s">
        <v>34</v>
      </c>
      <c r="F98" s="68">
        <f>IF(F$12=1,Forudsætninger!$H$53,Forudsætninger!$G$53)</f>
        <v>0</v>
      </c>
      <c r="G98" s="68">
        <f>IF(G$12=1,Forudsætninger!$H$53,Forudsætninger!$G$53)</f>
        <v>0</v>
      </c>
      <c r="H98" s="68">
        <f>IF(H$12=1,Forudsætninger!$H$53,Forudsætninger!$G$53)</f>
        <v>0</v>
      </c>
      <c r="I98" s="68">
        <f>IF(I$12=1,Forudsætninger!$H$53,Forudsætninger!$G$53)</f>
        <v>0</v>
      </c>
      <c r="J98" s="68">
        <f>IF(J$12=1,Forudsætninger!$H$53,Forudsætninger!$G$53)</f>
        <v>0</v>
      </c>
      <c r="K98" s="68">
        <f>IF(K$12=1,Forudsætninger!$H$53,Forudsætninger!$G$53)</f>
        <v>0</v>
      </c>
      <c r="L98" s="68">
        <f>IF(L$12=1,Forudsætninger!$H$53,Forudsætninger!$G$53)</f>
        <v>0</v>
      </c>
      <c r="M98" s="68">
        <f>IF(M$12=1,Forudsætninger!$H$53,Forudsætninger!$G$53)</f>
        <v>0</v>
      </c>
      <c r="O98" s="16"/>
    </row>
    <row r="99" spans="2:15" hidden="1" outlineLevel="1" x14ac:dyDescent="0.25">
      <c r="B99" s="60"/>
      <c r="C99" s="63"/>
      <c r="D99" s="63" t="s">
        <v>48</v>
      </c>
      <c r="E99" s="12" t="s">
        <v>34</v>
      </c>
      <c r="F99" s="89" t="e">
        <f>VLOOKUP(F$6,Forudsætninger!$C$41:$I$47,IF(F$12=1,6,5),FALSE)</f>
        <v>#N/A</v>
      </c>
      <c r="G99" s="89" t="e">
        <f>VLOOKUP(G$6,Forudsætninger!$C$41:$I$47,IF(G$12=1,6,5),FALSE)</f>
        <v>#N/A</v>
      </c>
      <c r="H99" s="89" t="e">
        <f>VLOOKUP(H$6,Forudsætninger!$C$41:$I$47,IF(H$12=1,6,5),FALSE)</f>
        <v>#N/A</v>
      </c>
      <c r="I99" s="89" t="e">
        <f>VLOOKUP(I$6,Forudsætninger!$C$41:$I$47,IF(I$12=1,6,5),FALSE)</f>
        <v>#N/A</v>
      </c>
      <c r="J99" s="89" t="e">
        <f>VLOOKUP(J$6,Forudsætninger!$C$41:$I$47,IF(J$12=1,6,5),FALSE)</f>
        <v>#N/A</v>
      </c>
      <c r="K99" s="89" t="e">
        <f>VLOOKUP(K$6,Forudsætninger!$C$41:$I$47,IF(K$12=1,6,5),FALSE)</f>
        <v>#N/A</v>
      </c>
      <c r="L99" s="89" t="e">
        <f>VLOOKUP(L$6,Forudsætninger!$C$41:$I$47,IF(L$12=1,6,5),FALSE)</f>
        <v>#N/A</v>
      </c>
      <c r="M99" s="89" t="e">
        <f>VLOOKUP(M$6,Forudsætninger!$C$41:$I$47,IF(M$12=1,6,5),FALSE)</f>
        <v>#N/A</v>
      </c>
      <c r="O99" s="16"/>
    </row>
    <row r="100" spans="2:15" hidden="1" outlineLevel="1" x14ac:dyDescent="0.25">
      <c r="B100" s="60"/>
      <c r="C100" s="63"/>
      <c r="D100" s="63" t="s">
        <v>52</v>
      </c>
      <c r="E100" s="12" t="s">
        <v>34</v>
      </c>
      <c r="F100" s="68">
        <f>IF(F$12=1,Forudsætninger!$H$49,0)</f>
        <v>0</v>
      </c>
      <c r="G100" s="68">
        <f>IF(G$12=1,Forudsætninger!$H$49,0)</f>
        <v>0</v>
      </c>
      <c r="H100" s="68">
        <f>IF(H$12=1,Forudsætninger!$H$49,0)</f>
        <v>0</v>
      </c>
      <c r="I100" s="68">
        <f>IF(I$12=1,Forudsætninger!$H$49,0)</f>
        <v>0</v>
      </c>
      <c r="J100" s="68">
        <f>IF(J$12=1,Forudsætninger!$H$49,0)</f>
        <v>0</v>
      </c>
      <c r="K100" s="68">
        <f>IF(K$12=1,Forudsætninger!$H$49,0)</f>
        <v>0</v>
      </c>
      <c r="L100" s="68">
        <f>IF(L$12=1,Forudsætninger!$H$49,0)</f>
        <v>0</v>
      </c>
      <c r="M100" s="68">
        <f>IF(M$12=1,Forudsætninger!$H$49,0)</f>
        <v>0</v>
      </c>
      <c r="O100" s="16"/>
    </row>
    <row r="101" spans="2:15" hidden="1" outlineLevel="1" x14ac:dyDescent="0.25">
      <c r="B101" s="60"/>
      <c r="C101" s="62" t="s">
        <v>19</v>
      </c>
      <c r="D101" s="62"/>
      <c r="E101" s="25" t="s">
        <v>34</v>
      </c>
      <c r="F101" s="69" t="e">
        <f>F102+F109</f>
        <v>#DIV/0!</v>
      </c>
      <c r="G101" s="69" t="e">
        <f t="shared" ref="G101:M101" si="14">G102+G109</f>
        <v>#DIV/0!</v>
      </c>
      <c r="H101" s="69" t="e">
        <f t="shared" si="14"/>
        <v>#DIV/0!</v>
      </c>
      <c r="I101" s="69" t="e">
        <f t="shared" si="14"/>
        <v>#DIV/0!</v>
      </c>
      <c r="J101" s="69" t="e">
        <f t="shared" si="14"/>
        <v>#DIV/0!</v>
      </c>
      <c r="K101" s="69" t="e">
        <f t="shared" si="14"/>
        <v>#DIV/0!</v>
      </c>
      <c r="L101" s="69" t="e">
        <f t="shared" si="14"/>
        <v>#DIV/0!</v>
      </c>
      <c r="M101" s="69" t="e">
        <f t="shared" si="14"/>
        <v>#DIV/0!</v>
      </c>
      <c r="O101" s="16"/>
    </row>
    <row r="102" spans="2:15" hidden="1" outlineLevel="1" x14ac:dyDescent="0.25">
      <c r="B102" s="60"/>
      <c r="C102" s="63"/>
      <c r="D102" s="64" t="s">
        <v>43</v>
      </c>
      <c r="E102" s="28" t="s">
        <v>34</v>
      </c>
      <c r="F102" s="70" t="e">
        <f>SUM(F103:F108)/IF(F$12=1,Forudsætninger!$H$86,Forudsætninger!$G$86)*12</f>
        <v>#DIV/0!</v>
      </c>
      <c r="G102" s="70" t="e">
        <f>SUM(G103:G108)/IF(G$12=1,Forudsætninger!$H$86,Forudsætninger!$G$86)*12</f>
        <v>#DIV/0!</v>
      </c>
      <c r="H102" s="70" t="e">
        <f>SUM(H103:H108)/IF(H$12=1,Forudsætninger!$H$86,Forudsætninger!$G$86)*12</f>
        <v>#DIV/0!</v>
      </c>
      <c r="I102" s="70" t="e">
        <f>SUM(I103:I108)/IF(I$12=1,Forudsætninger!$H$86,Forudsætninger!$G$86)*12</f>
        <v>#DIV/0!</v>
      </c>
      <c r="J102" s="70" t="e">
        <f>SUM(J103:J108)/IF(J$12=1,Forudsætninger!$H$86,Forudsætninger!$G$86)*12</f>
        <v>#DIV/0!</v>
      </c>
      <c r="K102" s="70" t="e">
        <f>SUM(K103:K108)/IF(K$12=1,Forudsætninger!$H$86,Forudsætninger!$G$86)*12</f>
        <v>#DIV/0!</v>
      </c>
      <c r="L102" s="70" t="e">
        <f>SUM(L103:L108)/IF(L$12=1,Forudsætninger!$H$86,Forudsætninger!$G$86)*12</f>
        <v>#DIV/0!</v>
      </c>
      <c r="M102" s="70" t="e">
        <f>SUM(M103:M108)/IF(M$12=1,Forudsætninger!$H$86,Forudsætninger!$G$86)*12</f>
        <v>#DIV/0!</v>
      </c>
      <c r="O102" s="16"/>
    </row>
    <row r="103" spans="2:15" hidden="1" outlineLevel="1" x14ac:dyDescent="0.25">
      <c r="B103" s="60"/>
      <c r="C103" s="63"/>
      <c r="D103" s="18" t="s">
        <v>27</v>
      </c>
      <c r="E103" s="12" t="s">
        <v>47</v>
      </c>
      <c r="F103" s="68">
        <f>IF(F$12=1,Forudsætninger!$H$62,Forudsætninger!$G$62)</f>
        <v>0</v>
      </c>
      <c r="G103" s="68">
        <f>IF(G$12=1,Forudsætninger!$H$62,Forudsætninger!$G$62)</f>
        <v>0</v>
      </c>
      <c r="H103" s="68">
        <f>IF(H$12=1,Forudsætninger!$H$62,Forudsætninger!$G$62)</f>
        <v>0</v>
      </c>
      <c r="I103" s="68">
        <f>IF(I$12=1,Forudsætninger!$H$62,Forudsætninger!$G$62)</f>
        <v>0</v>
      </c>
      <c r="J103" s="68">
        <f>IF(J$12=1,Forudsætninger!$H$62,Forudsætninger!$G$62)</f>
        <v>0</v>
      </c>
      <c r="K103" s="68">
        <f>IF(K$12=1,Forudsætninger!$H$62,Forudsætninger!$G$62)</f>
        <v>0</v>
      </c>
      <c r="L103" s="68">
        <f>IF(L$12=1,Forudsætninger!$H$62,Forudsætninger!$G$62)</f>
        <v>0</v>
      </c>
      <c r="M103" s="68">
        <f>IF(M$12=1,Forudsætninger!$H$62,Forudsætninger!$G$62)</f>
        <v>0</v>
      </c>
      <c r="O103" s="16"/>
    </row>
    <row r="104" spans="2:15" hidden="1" outlineLevel="1" x14ac:dyDescent="0.25">
      <c r="B104" s="60"/>
      <c r="C104" s="63"/>
      <c r="D104" s="18" t="s">
        <v>31</v>
      </c>
      <c r="E104" s="12" t="s">
        <v>47</v>
      </c>
      <c r="F104" s="68">
        <f>IF(F$12=1,Forudsætninger!$H$63,Forudsætninger!$G$63)</f>
        <v>0</v>
      </c>
      <c r="G104" s="68">
        <f>IF(G$12=1,Forudsætninger!$H$63,Forudsætninger!$G$63)</f>
        <v>0</v>
      </c>
      <c r="H104" s="68">
        <f>IF(H$12=1,Forudsætninger!$H$63,Forudsætninger!$G$63)</f>
        <v>0</v>
      </c>
      <c r="I104" s="68">
        <f>IF(I$12=1,Forudsætninger!$H$63,Forudsætninger!$G$63)</f>
        <v>0</v>
      </c>
      <c r="J104" s="68">
        <f>IF(J$12=1,Forudsætninger!$H$63,Forudsætninger!$G$63)</f>
        <v>0</v>
      </c>
      <c r="K104" s="68">
        <f>IF(K$12=1,Forudsætninger!$H$63,Forudsætninger!$G$63)</f>
        <v>0</v>
      </c>
      <c r="L104" s="68">
        <f>IF(L$12=1,Forudsætninger!$H$63,Forudsætninger!$G$63)</f>
        <v>0</v>
      </c>
      <c r="M104" s="68">
        <f>IF(M$12=1,Forudsætninger!$H$63,Forudsætninger!$G$63)</f>
        <v>0</v>
      </c>
      <c r="O104" s="16"/>
    </row>
    <row r="105" spans="2:15" hidden="1" outlineLevel="1" x14ac:dyDescent="0.25">
      <c r="B105" s="60"/>
      <c r="C105" s="63"/>
      <c r="D105" s="18" t="s">
        <v>67</v>
      </c>
      <c r="E105" s="12" t="s">
        <v>47</v>
      </c>
      <c r="F105" s="68">
        <f>IF(F$12=1,Forudsætninger!$H$64,Forudsætninger!$G$64)</f>
        <v>0</v>
      </c>
      <c r="G105" s="68">
        <f>IF(G$12=1,Forudsætninger!$H$64,Forudsætninger!$G$64)</f>
        <v>0</v>
      </c>
      <c r="H105" s="68">
        <f>IF(H$12=1,Forudsætninger!$H$64,Forudsætninger!$G$64)</f>
        <v>0</v>
      </c>
      <c r="I105" s="68">
        <f>IF(I$12=1,Forudsætninger!$H$64,Forudsætninger!$G$64)</f>
        <v>0</v>
      </c>
      <c r="J105" s="68">
        <f>IF(J$12=1,Forudsætninger!$H$64,Forudsætninger!$G$64)</f>
        <v>0</v>
      </c>
      <c r="K105" s="68">
        <f>IF(K$12=1,Forudsætninger!$H$64,Forudsætninger!$G$64)</f>
        <v>0</v>
      </c>
      <c r="L105" s="68">
        <f>IF(L$12=1,Forudsætninger!$H$64,Forudsætninger!$G$64)</f>
        <v>0</v>
      </c>
      <c r="M105" s="68">
        <f>IF(M$12=1,Forudsætninger!$H$64,Forudsætninger!$G$64)</f>
        <v>0</v>
      </c>
      <c r="O105" s="16"/>
    </row>
    <row r="106" spans="2:15" hidden="1" outlineLevel="1" x14ac:dyDescent="0.25">
      <c r="B106" s="60"/>
      <c r="C106" s="63"/>
      <c r="D106" s="18" t="s">
        <v>68</v>
      </c>
      <c r="E106" s="12" t="s">
        <v>47</v>
      </c>
      <c r="F106" s="68">
        <f>IF(F$12=1,Forudsætninger!$H$65,Forudsætninger!$G$65)</f>
        <v>0</v>
      </c>
      <c r="G106" s="68">
        <f>IF(G$12=1,Forudsætninger!$H$65,Forudsætninger!$G$65)</f>
        <v>0</v>
      </c>
      <c r="H106" s="68">
        <f>IF(H$12=1,Forudsætninger!$H$65,Forudsætninger!$G$65)</f>
        <v>0</v>
      </c>
      <c r="I106" s="68">
        <f>IF(I$12=1,Forudsætninger!$H$65,Forudsætninger!$G$65)</f>
        <v>0</v>
      </c>
      <c r="J106" s="68">
        <f>IF(J$12=1,Forudsætninger!$H$65,Forudsætninger!$G$65)</f>
        <v>0</v>
      </c>
      <c r="K106" s="68">
        <f>IF(K$12=1,Forudsætninger!$H$65,Forudsætninger!$G$65)</f>
        <v>0</v>
      </c>
      <c r="L106" s="68">
        <f>IF(L$12=1,Forudsætninger!$H$65,Forudsætninger!$G$65)</f>
        <v>0</v>
      </c>
      <c r="M106" s="68">
        <f>IF(M$12=1,Forudsætninger!$H$65,Forudsætninger!$G$65)</f>
        <v>0</v>
      </c>
      <c r="O106" s="16"/>
    </row>
    <row r="107" spans="2:15" hidden="1" outlineLevel="1" x14ac:dyDescent="0.25">
      <c r="B107" s="60"/>
      <c r="C107" s="63"/>
      <c r="D107" s="18" t="s">
        <v>69</v>
      </c>
      <c r="E107" s="12" t="s">
        <v>47</v>
      </c>
      <c r="F107" s="68">
        <f>IF(F$12=1,Forudsætninger!$H$66,Forudsætninger!$G$66)</f>
        <v>0</v>
      </c>
      <c r="G107" s="68">
        <f>IF(G$12=1,Forudsætninger!$H$66,Forudsætninger!$G$66)</f>
        <v>0</v>
      </c>
      <c r="H107" s="68">
        <f>IF(H$12=1,Forudsætninger!$H$66,Forudsætninger!$G$66)</f>
        <v>0</v>
      </c>
      <c r="I107" s="68">
        <f>IF(I$12=1,Forudsætninger!$H$66,Forudsætninger!$G$66)</f>
        <v>0</v>
      </c>
      <c r="J107" s="68">
        <f>IF(J$12=1,Forudsætninger!$H$66,Forudsætninger!$G$66)</f>
        <v>0</v>
      </c>
      <c r="K107" s="68">
        <f>IF(K$12=1,Forudsætninger!$H$66,Forudsætninger!$G$66)</f>
        <v>0</v>
      </c>
      <c r="L107" s="68">
        <f>IF(L$12=1,Forudsætninger!$H$66,Forudsætninger!$G$66)</f>
        <v>0</v>
      </c>
      <c r="M107" s="68">
        <f>IF(M$12=1,Forudsætninger!$H$66,Forudsætninger!$G$66)</f>
        <v>0</v>
      </c>
      <c r="O107" s="16"/>
    </row>
    <row r="108" spans="2:15" hidden="1" outlineLevel="1" x14ac:dyDescent="0.25">
      <c r="B108" s="60"/>
      <c r="C108" s="63"/>
      <c r="D108" s="18" t="s">
        <v>33</v>
      </c>
      <c r="E108" s="12" t="s">
        <v>47</v>
      </c>
      <c r="F108" s="68">
        <f>IF(F$12=1,Forudsætninger!$H$67,Forudsætninger!$G$67)</f>
        <v>0</v>
      </c>
      <c r="G108" s="68">
        <f>IF(G$12=1,Forudsætninger!$H$67,Forudsætninger!$G$67)</f>
        <v>0</v>
      </c>
      <c r="H108" s="68">
        <f>IF(H$12=1,Forudsætninger!$H$67,Forudsætninger!$G$67)</f>
        <v>0</v>
      </c>
      <c r="I108" s="68">
        <f>IF(I$12=1,Forudsætninger!$H$67,Forudsætninger!$G$67)</f>
        <v>0</v>
      </c>
      <c r="J108" s="68">
        <f>IF(J$12=1,Forudsætninger!$H$67,Forudsætninger!$G$67)</f>
        <v>0</v>
      </c>
      <c r="K108" s="68">
        <f>IF(K$12=1,Forudsætninger!$H$67,Forudsætninger!$G$67)</f>
        <v>0</v>
      </c>
      <c r="L108" s="68">
        <f>IF(L$12=1,Forudsætninger!$H$67,Forudsætninger!$G$67)</f>
        <v>0</v>
      </c>
      <c r="M108" s="68">
        <f>IF(M$12=1,Forudsætninger!$H$67,Forudsætninger!$G$67)</f>
        <v>0</v>
      </c>
      <c r="O108" s="16"/>
    </row>
    <row r="109" spans="2:15" hidden="1" outlineLevel="1" x14ac:dyDescent="0.25">
      <c r="B109" s="60"/>
      <c r="C109" s="63"/>
      <c r="D109" s="49" t="s">
        <v>44</v>
      </c>
      <c r="E109" s="28" t="s">
        <v>34</v>
      </c>
      <c r="F109" s="70" t="e">
        <f>SUM(F110:F113)</f>
        <v>#DIV/0!</v>
      </c>
      <c r="G109" s="70" t="e">
        <f t="shared" ref="G109:M109" si="15">SUM(G110:G113)</f>
        <v>#DIV/0!</v>
      </c>
      <c r="H109" s="70" t="e">
        <f t="shared" si="15"/>
        <v>#DIV/0!</v>
      </c>
      <c r="I109" s="70" t="e">
        <f t="shared" si="15"/>
        <v>#DIV/0!</v>
      </c>
      <c r="J109" s="70" t="e">
        <f t="shared" si="15"/>
        <v>#DIV/0!</v>
      </c>
      <c r="K109" s="70" t="e">
        <f t="shared" si="15"/>
        <v>#DIV/0!</v>
      </c>
      <c r="L109" s="70" t="e">
        <f t="shared" si="15"/>
        <v>#DIV/0!</v>
      </c>
      <c r="M109" s="70" t="e">
        <f t="shared" si="15"/>
        <v>#DIV/0!</v>
      </c>
      <c r="O109" s="16"/>
    </row>
    <row r="110" spans="2:15" hidden="1" outlineLevel="1" x14ac:dyDescent="0.25">
      <c r="B110" s="60"/>
      <c r="C110" s="63"/>
      <c r="D110" s="48" t="s">
        <v>45</v>
      </c>
      <c r="E110" s="12" t="s">
        <v>34</v>
      </c>
      <c r="F110" s="68">
        <f>IF(F$12=1,Forudsætninger!$H$70,Forudsætninger!$G$70)</f>
        <v>0</v>
      </c>
      <c r="G110" s="68">
        <f>IF(G$12=1,Forudsætninger!$H$70,Forudsætninger!$G$70)</f>
        <v>0</v>
      </c>
      <c r="H110" s="68">
        <f>IF(H$12=1,Forudsætninger!$H$70,Forudsætninger!$G$70)</f>
        <v>0</v>
      </c>
      <c r="I110" s="68">
        <f>IF(I$12=1,Forudsætninger!$H$70,Forudsætninger!$G$70)</f>
        <v>0</v>
      </c>
      <c r="J110" s="68">
        <f>IF(J$12=1,Forudsætninger!$H$70,Forudsætninger!$G$70)</f>
        <v>0</v>
      </c>
      <c r="K110" s="68">
        <f>IF(K$12=1,Forudsætninger!$H$70,Forudsætninger!$G$70)</f>
        <v>0</v>
      </c>
      <c r="L110" s="68">
        <f>IF(L$12=1,Forudsætninger!$H$70,Forudsætninger!$G$70)</f>
        <v>0</v>
      </c>
      <c r="M110" s="68">
        <f>IF(M$12=1,Forudsætninger!$H$70,Forudsætninger!$G$70)</f>
        <v>0</v>
      </c>
      <c r="O110" s="16"/>
    </row>
    <row r="111" spans="2:15" hidden="1" outlineLevel="1" x14ac:dyDescent="0.25">
      <c r="B111" s="60"/>
      <c r="C111" s="63"/>
      <c r="D111" s="48" t="s">
        <v>28</v>
      </c>
      <c r="E111" s="12" t="s">
        <v>34</v>
      </c>
      <c r="F111" s="68">
        <f>IF(F$12=1,Forudsætninger!$H$71,Forudsætninger!$G$71)</f>
        <v>0</v>
      </c>
      <c r="G111" s="68">
        <f>IF(G$12=1,Forudsætninger!$H$71,Forudsætninger!$G$71)</f>
        <v>0</v>
      </c>
      <c r="H111" s="68">
        <f>IF(H$12=1,Forudsætninger!$H$71,Forudsætninger!$G$71)</f>
        <v>0</v>
      </c>
      <c r="I111" s="68">
        <f>IF(I$12=1,Forudsætninger!$H$71,Forudsætninger!$G$71)</f>
        <v>0</v>
      </c>
      <c r="J111" s="68">
        <f>IF(J$12=1,Forudsætninger!$H$71,Forudsætninger!$G$71)</f>
        <v>0</v>
      </c>
      <c r="K111" s="68">
        <f>IF(K$12=1,Forudsætninger!$H$71,Forudsætninger!$G$71)</f>
        <v>0</v>
      </c>
      <c r="L111" s="68">
        <f>IF(L$12=1,Forudsætninger!$H$71,Forudsætninger!$G$71)</f>
        <v>0</v>
      </c>
      <c r="M111" s="68">
        <f>IF(M$12=1,Forudsætninger!$H$71,Forudsætninger!$G$71)</f>
        <v>0</v>
      </c>
      <c r="O111" s="16"/>
    </row>
    <row r="112" spans="2:15" hidden="1" outlineLevel="1" x14ac:dyDescent="0.25">
      <c r="B112" s="60"/>
      <c r="C112" s="63"/>
      <c r="D112" s="48" t="s">
        <v>29</v>
      </c>
      <c r="E112" s="12" t="s">
        <v>34</v>
      </c>
      <c r="F112" s="68" t="e">
        <f>IF(F$12=1,Forudsætninger!$H$72,Forudsætninger!$G$72)*F$87*(1+Forudsætninger!$E$90)</f>
        <v>#DIV/0!</v>
      </c>
      <c r="G112" s="68" t="e">
        <f>IF(G$12=1,Forudsætninger!$H$72,Forudsætninger!$G$72)*G$87*(1+Forudsætninger!$E$90)</f>
        <v>#DIV/0!</v>
      </c>
      <c r="H112" s="68" t="e">
        <f>IF(H$12=1,Forudsætninger!$H$72,Forudsætninger!$G$72)*H$87*(1+Forudsætninger!$E$90)</f>
        <v>#DIV/0!</v>
      </c>
      <c r="I112" s="68" t="e">
        <f>IF(I$12=1,Forudsætninger!$H$72,Forudsætninger!$G$72)*I$87*(1+Forudsætninger!$E$90)</f>
        <v>#DIV/0!</v>
      </c>
      <c r="J112" s="68" t="e">
        <f>IF(J$12=1,Forudsætninger!$H$72,Forudsætninger!$G$72)*J$87*(1+Forudsætninger!$E$90)</f>
        <v>#DIV/0!</v>
      </c>
      <c r="K112" s="68" t="e">
        <f>IF(K$12=1,Forudsætninger!$H$72,Forudsætninger!$G$72)*K$87*(1+Forudsætninger!$E$90)</f>
        <v>#DIV/0!</v>
      </c>
      <c r="L112" s="68" t="e">
        <f>IF(L$12=1,Forudsætninger!$H$72,Forudsætninger!$G$72)*L$87*(1+Forudsætninger!$E$90)</f>
        <v>#DIV/0!</v>
      </c>
      <c r="M112" s="68" t="e">
        <f>IF(M$12=1,Forudsætninger!$H$72,Forudsætninger!$G$72)*M$87*(1+Forudsætninger!$E$90)</f>
        <v>#DIV/0!</v>
      </c>
      <c r="O112" s="16"/>
    </row>
    <row r="113" spans="2:15" hidden="1" outlineLevel="1" x14ac:dyDescent="0.25">
      <c r="B113" s="60"/>
      <c r="C113" s="63"/>
      <c r="D113" s="48" t="s">
        <v>30</v>
      </c>
      <c r="E113" s="12" t="s">
        <v>34</v>
      </c>
      <c r="F113" s="68" t="e">
        <f>IF(F$12=1,Forudsætninger!$H$73,Forudsætninger!$G$73)*F$87</f>
        <v>#DIV/0!</v>
      </c>
      <c r="G113" s="68" t="e">
        <f>IF(G$12=1,Forudsætninger!$H$73,Forudsætninger!$G$73)*G$87</f>
        <v>#DIV/0!</v>
      </c>
      <c r="H113" s="68" t="e">
        <f>IF(H$12=1,Forudsætninger!$H$73,Forudsætninger!$G$73)*H$87</f>
        <v>#DIV/0!</v>
      </c>
      <c r="I113" s="68" t="e">
        <f>IF(I$12=1,Forudsætninger!$H$73,Forudsætninger!$G$73)*I$87</f>
        <v>#DIV/0!</v>
      </c>
      <c r="J113" s="68" t="e">
        <f>IF(J$12=1,Forudsætninger!$H$73,Forudsætninger!$G$73)*J$87</f>
        <v>#DIV/0!</v>
      </c>
      <c r="K113" s="68" t="e">
        <f>IF(K$12=1,Forudsætninger!$H$73,Forudsætninger!$G$73)*K$87</f>
        <v>#DIV/0!</v>
      </c>
      <c r="L113" s="68" t="e">
        <f>IF(L$12=1,Forudsætninger!$H$73,Forudsætninger!$G$73)*L$87</f>
        <v>#DIV/0!</v>
      </c>
      <c r="M113" s="68" t="e">
        <f>IF(M$12=1,Forudsætninger!$H$73,Forudsætninger!$G$73)*M$87</f>
        <v>#DIV/0!</v>
      </c>
      <c r="O113" s="16"/>
    </row>
    <row r="114" spans="2:15" hidden="1" outlineLevel="1" x14ac:dyDescent="0.25">
      <c r="B114" s="60"/>
      <c r="C114" s="62" t="s">
        <v>1</v>
      </c>
      <c r="D114" s="62"/>
      <c r="E114" s="25" t="s">
        <v>34</v>
      </c>
      <c r="F114" s="69">
        <f>IF(F$12=1,VLOOKUP(F$13,Forudsætninger!$C$77:$E$82,3,FALSE),0)*12</f>
        <v>0</v>
      </c>
      <c r="G114" s="69">
        <f>IF(G$12=1,VLOOKUP(G$13,Forudsætninger!$C$77:$E$82,3,FALSE),0)*12</f>
        <v>0</v>
      </c>
      <c r="H114" s="69">
        <f>IF(H$12=1,VLOOKUP(H$13,Forudsætninger!$C$77:$E$82,3,FALSE),0)*12</f>
        <v>0</v>
      </c>
      <c r="I114" s="69">
        <f>IF(I$12=1,VLOOKUP(I$13,Forudsætninger!$C$77:$E$82,3,FALSE),0)*12</f>
        <v>0</v>
      </c>
      <c r="J114" s="69">
        <f>IF(J$12=1,VLOOKUP(J$13,Forudsætninger!$C$77:$E$82,3,FALSE),0)*12</f>
        <v>0</v>
      </c>
      <c r="K114" s="69">
        <f>IF(K$12=1,VLOOKUP(K$13,Forudsætninger!$C$77:$E$82,3,FALSE),0)*12</f>
        <v>0</v>
      </c>
      <c r="L114" s="69">
        <f>IF(L$12=1,VLOOKUP(L$13,Forudsætninger!$C$77:$E$82,3,FALSE),0)*12</f>
        <v>0</v>
      </c>
      <c r="M114" s="69">
        <f>IF(M$12=1,VLOOKUP(M$13,Forudsætninger!$C$77:$E$82,3,FALSE),0)*12</f>
        <v>0</v>
      </c>
      <c r="O114" s="16"/>
    </row>
    <row r="115" spans="2:15" hidden="1" outlineLevel="1" x14ac:dyDescent="0.25">
      <c r="F115" s="71"/>
      <c r="G115" s="71"/>
      <c r="H115" s="71"/>
      <c r="I115" s="71"/>
      <c r="J115" s="71"/>
      <c r="K115" s="71"/>
      <c r="L115" s="71"/>
      <c r="M115" s="71"/>
      <c r="O115" s="16"/>
    </row>
    <row r="116" spans="2:15" collapsed="1" x14ac:dyDescent="0.25">
      <c r="B116" s="9" t="s">
        <v>56</v>
      </c>
      <c r="C116" s="9"/>
      <c r="D116" s="9"/>
      <c r="E116" s="32"/>
      <c r="F116" s="93" t="str">
        <f>IF(F$18=1,IF(LEFT(F$10,2)="Rå",F117,F118),"")</f>
        <v/>
      </c>
      <c r="G116" s="93" t="str">
        <f t="shared" ref="G116:M116" si="16">IF(G$18=1,IF(LEFT(G$10,2)="Rå",G117,G118),"")</f>
        <v/>
      </c>
      <c r="H116" s="93" t="str">
        <f t="shared" si="16"/>
        <v/>
      </c>
      <c r="I116" s="93" t="str">
        <f t="shared" si="16"/>
        <v/>
      </c>
      <c r="J116" s="93" t="str">
        <f t="shared" si="16"/>
        <v/>
      </c>
      <c r="K116" s="93" t="str">
        <f t="shared" si="16"/>
        <v/>
      </c>
      <c r="L116" s="93" t="str">
        <f t="shared" si="16"/>
        <v/>
      </c>
      <c r="M116" s="93" t="str">
        <f t="shared" si="16"/>
        <v/>
      </c>
      <c r="O116" s="16"/>
    </row>
    <row r="117" spans="2:15" hidden="1" outlineLevel="1" x14ac:dyDescent="0.25">
      <c r="B117" s="16"/>
      <c r="C117" s="16" t="s">
        <v>36</v>
      </c>
      <c r="D117" s="16"/>
      <c r="E117" s="10" t="s">
        <v>34</v>
      </c>
      <c r="F117" s="94" t="e">
        <f t="shared" ref="F117:M117" si="17">F121-(F122+F133)</f>
        <v>#DIV/0!</v>
      </c>
      <c r="G117" s="94" t="e">
        <f t="shared" si="17"/>
        <v>#DIV/0!</v>
      </c>
      <c r="H117" s="94" t="e">
        <f t="shared" si="17"/>
        <v>#DIV/0!</v>
      </c>
      <c r="I117" s="94" t="e">
        <f t="shared" si="17"/>
        <v>#DIV/0!</v>
      </c>
      <c r="J117" s="94" t="e">
        <f t="shared" si="17"/>
        <v>#DIV/0!</v>
      </c>
      <c r="K117" s="94" t="e">
        <f t="shared" si="17"/>
        <v>#DIV/0!</v>
      </c>
      <c r="L117" s="94" t="e">
        <f t="shared" si="17"/>
        <v>#DIV/0!</v>
      </c>
      <c r="M117" s="94" t="e">
        <f t="shared" si="17"/>
        <v>#DIV/0!</v>
      </c>
      <c r="O117" s="16"/>
    </row>
    <row r="118" spans="2:15" hidden="1" outlineLevel="1" x14ac:dyDescent="0.25">
      <c r="B118" s="16"/>
      <c r="C118" s="16" t="s">
        <v>37</v>
      </c>
      <c r="D118" s="16"/>
      <c r="E118" s="10" t="s">
        <v>34</v>
      </c>
      <c r="F118" s="94" t="e">
        <f t="shared" ref="F118:M118" si="18">F121-(F128+F133)</f>
        <v>#DIV/0!</v>
      </c>
      <c r="G118" s="94" t="e">
        <f t="shared" si="18"/>
        <v>#DIV/0!</v>
      </c>
      <c r="H118" s="94" t="e">
        <f t="shared" si="18"/>
        <v>#DIV/0!</v>
      </c>
      <c r="I118" s="94" t="e">
        <f t="shared" si="18"/>
        <v>#DIV/0!</v>
      </c>
      <c r="J118" s="94" t="e">
        <f t="shared" si="18"/>
        <v>#DIV/0!</v>
      </c>
      <c r="K118" s="94" t="e">
        <f t="shared" si="18"/>
        <v>#DIV/0!</v>
      </c>
      <c r="L118" s="94" t="e">
        <f t="shared" si="18"/>
        <v>#DIV/0!</v>
      </c>
      <c r="M118" s="94" t="e">
        <f t="shared" si="18"/>
        <v>#DIV/0!</v>
      </c>
      <c r="O118" s="16"/>
    </row>
    <row r="119" spans="2:15" hidden="1" outlineLevel="1" x14ac:dyDescent="0.25">
      <c r="B119" s="60"/>
      <c r="C119" s="11" t="s">
        <v>115</v>
      </c>
      <c r="D119" s="11"/>
      <c r="E119" s="12" t="s">
        <v>34</v>
      </c>
      <c r="F119" s="68" t="e">
        <f>IF(F$9="Kobber",Forudsætninger!$E$6+F117/((1-Forudsætninger!$I$57)+Forudsætninger!$I$57/2),F117+F123)</f>
        <v>#DIV/0!</v>
      </c>
      <c r="G119" s="68" t="e">
        <f>IF(G$9="Kobber",Forudsætninger!$E$6+G117/((1-Forudsætninger!$I$57)+Forudsætninger!$I$57/2),G117+G123)</f>
        <v>#DIV/0!</v>
      </c>
      <c r="H119" s="68" t="e">
        <f>IF(H$9="Kobber",Forudsætninger!$E$6+H117/((1-Forudsætninger!$I$57)+Forudsætninger!$I$57/2),H117+H123)</f>
        <v>#DIV/0!</v>
      </c>
      <c r="I119" s="68" t="e">
        <f>IF(I$9="Kobber",Forudsætninger!$E$6+I117/((1-Forudsætninger!$I$57)+Forudsætninger!$I$57/2),I117+I123)</f>
        <v>#DIV/0!</v>
      </c>
      <c r="J119" s="68" t="e">
        <f>IF(J$9="Kobber",Forudsætninger!$E$6+J117/((1-Forudsætninger!$I$57)+Forudsætninger!$I$57/2),J117+J123)</f>
        <v>#DIV/0!</v>
      </c>
      <c r="K119" s="68" t="e">
        <f>IF(K$9="Kobber",Forudsætninger!$E$6+K117/((1-Forudsætninger!$I$57)+Forudsætninger!$I$57/2),K117+K123)</f>
        <v>#DIV/0!</v>
      </c>
      <c r="L119" s="68" t="e">
        <f>IF(L$9="Kobber",Forudsætninger!$E$6+L117/((1-Forudsætninger!$I$57)+Forudsætninger!$I$57/2),L117+L123)</f>
        <v>#DIV/0!</v>
      </c>
      <c r="M119" s="68" t="e">
        <f>IF(M$9="Kobber",Forudsætninger!$E$6+M117/((1-Forudsætninger!$I$57)+Forudsætninger!$I$57/2),M117+M123)</f>
        <v>#DIV/0!</v>
      </c>
      <c r="O119" s="16"/>
    </row>
    <row r="120" spans="2:15" hidden="1" outlineLevel="1" x14ac:dyDescent="0.25">
      <c r="B120" s="60"/>
      <c r="C120" s="11" t="s">
        <v>57</v>
      </c>
      <c r="D120" s="11"/>
      <c r="E120" s="12" t="s">
        <v>34</v>
      </c>
      <c r="F120" s="68" t="e">
        <f>VLOOKUP(F$6,Forudsætninger!$C$15:$F$21,IF(F$9="Kobber",3,4),FALSE)+F118</f>
        <v>#N/A</v>
      </c>
      <c r="G120" s="68" t="e">
        <f>VLOOKUP(G$6,Forudsætninger!$C$15:$F$21,IF(G$9="Kobber",3,4),FALSE)+G118</f>
        <v>#N/A</v>
      </c>
      <c r="H120" s="68" t="e">
        <f>VLOOKUP(H$6,Forudsætninger!$C$15:$F$21,IF(H$9="Kobber",3,4),FALSE)+H118</f>
        <v>#N/A</v>
      </c>
      <c r="I120" s="68" t="e">
        <f>VLOOKUP(I$6,Forudsætninger!$C$15:$F$21,IF(I$9="Kobber",3,4),FALSE)+I118</f>
        <v>#N/A</v>
      </c>
      <c r="J120" s="68" t="e">
        <f>VLOOKUP(J$6,Forudsætninger!$C$15:$F$21,IF(J$9="Kobber",3,4),FALSE)+J118</f>
        <v>#N/A</v>
      </c>
      <c r="K120" s="68" t="e">
        <f>VLOOKUP(K$6,Forudsætninger!$C$15:$F$21,IF(K$9="Kobber",3,4),FALSE)+K118</f>
        <v>#N/A</v>
      </c>
      <c r="L120" s="68" t="e">
        <f>VLOOKUP(L$6,Forudsætninger!$C$15:$F$21,IF(L$9="Kobber",3,4),FALSE)+L118</f>
        <v>#N/A</v>
      </c>
      <c r="M120" s="68" t="e">
        <f>VLOOKUP(M$6,Forudsætninger!$C$15:$F$21,IF(M$9="Kobber",3,4),FALSE)+M118</f>
        <v>#N/A</v>
      </c>
      <c r="O120" s="16"/>
    </row>
    <row r="121" spans="2:15" hidden="1" outlineLevel="1" x14ac:dyDescent="0.25">
      <c r="B121" s="16"/>
      <c r="C121" s="33" t="s">
        <v>7</v>
      </c>
      <c r="D121" s="33"/>
      <c r="E121" s="65" t="s">
        <v>34</v>
      </c>
      <c r="F121" s="66" t="e">
        <f t="shared" ref="F121:J121" si="19">F$38*12</f>
        <v>#DIV/0!</v>
      </c>
      <c r="G121" s="66" t="e">
        <f t="shared" si="19"/>
        <v>#DIV/0!</v>
      </c>
      <c r="H121" s="66" t="e">
        <f t="shared" si="19"/>
        <v>#DIV/0!</v>
      </c>
      <c r="I121" s="66" t="e">
        <f t="shared" si="19"/>
        <v>#DIV/0!</v>
      </c>
      <c r="J121" s="66" t="e">
        <f t="shared" si="19"/>
        <v>#DIV/0!</v>
      </c>
      <c r="K121" s="66" t="e">
        <f>K$38*12</f>
        <v>#DIV/0!</v>
      </c>
      <c r="L121" s="66" t="e">
        <f>L$38*12</f>
        <v>#DIV/0!</v>
      </c>
      <c r="M121" s="66" t="e">
        <f>M$38*12</f>
        <v>#DIV/0!</v>
      </c>
      <c r="O121" s="16"/>
    </row>
    <row r="122" spans="2:15" hidden="1" outlineLevel="1" x14ac:dyDescent="0.25">
      <c r="B122" s="16"/>
      <c r="C122" s="52" t="s">
        <v>38</v>
      </c>
      <c r="D122" s="52"/>
      <c r="E122" s="53" t="s">
        <v>34</v>
      </c>
      <c r="F122" s="66" t="e">
        <f t="shared" ref="F122:M122" si="20">SUM(F123:F127)</f>
        <v>#DIV/0!</v>
      </c>
      <c r="G122" s="66" t="e">
        <f t="shared" si="20"/>
        <v>#DIV/0!</v>
      </c>
      <c r="H122" s="66" t="e">
        <f t="shared" si="20"/>
        <v>#DIV/0!</v>
      </c>
      <c r="I122" s="66" t="e">
        <f t="shared" si="20"/>
        <v>#DIV/0!</v>
      </c>
      <c r="J122" s="66" t="e">
        <f t="shared" si="20"/>
        <v>#DIV/0!</v>
      </c>
      <c r="K122" s="66" t="e">
        <f t="shared" si="20"/>
        <v>#DIV/0!</v>
      </c>
      <c r="L122" s="66" t="e">
        <f t="shared" si="20"/>
        <v>#DIV/0!</v>
      </c>
      <c r="M122" s="66" t="e">
        <f t="shared" si="20"/>
        <v>#DIV/0!</v>
      </c>
      <c r="O122" s="16"/>
    </row>
    <row r="123" spans="2:15" hidden="1" outlineLevel="1" x14ac:dyDescent="0.25">
      <c r="B123" s="16"/>
      <c r="C123" s="45"/>
      <c r="D123" s="45" t="s">
        <v>35</v>
      </c>
      <c r="E123" s="46" t="s">
        <v>34</v>
      </c>
      <c r="F123" s="47">
        <f>IF(F$9="Kobber",(1-Forudsætninger!$I$57)*Forudsætninger!$E$6+Forudsætninger!$I$57*Forudsætninger!$E$7+Forudsætninger!$I$56*Forudsætninger!$E$8,Forudsætninger!$E$11)</f>
        <v>0</v>
      </c>
      <c r="G123" s="47">
        <f>IF(G$9="Kobber",(1-Forudsætninger!$I$57)*Forudsætninger!$E$6+Forudsætninger!$I$57*Forudsætninger!$E$7+Forudsætninger!$I$56*Forudsætninger!$E$8,Forudsætninger!$E$11)</f>
        <v>0</v>
      </c>
      <c r="H123" s="47">
        <f>IF(H$9="Kobber",(1-Forudsætninger!$I$57)*Forudsætninger!$E$6+Forudsætninger!$I$57*Forudsætninger!$E$7+Forudsætninger!$I$56*Forudsætninger!$E$8,Forudsætninger!$E$11)</f>
        <v>0</v>
      </c>
      <c r="I123" s="47">
        <f>IF(I$9="Kobber",(1-Forudsætninger!$I$57)*Forudsætninger!$E$6+Forudsætninger!$I$57*Forudsætninger!$E$7+Forudsætninger!$I$56*Forudsætninger!$E$8,Forudsætninger!$E$11)</f>
        <v>0</v>
      </c>
      <c r="J123" s="47">
        <f>IF(J$9="Kobber",(1-Forudsætninger!$I$57)*Forudsætninger!$E$6+Forudsætninger!$I$57*Forudsætninger!$E$7+Forudsætninger!$I$56*Forudsætninger!$E$8,Forudsætninger!$E$11)</f>
        <v>0</v>
      </c>
      <c r="K123" s="47">
        <f>IF(K$9="Kobber",(1-Forudsætninger!$I$57)*Forudsætninger!$E$6+Forudsætninger!$I$57*Forudsætninger!$E$7+Forudsætninger!$I$56*Forudsætninger!$E$8,Forudsætninger!$E$11)</f>
        <v>0</v>
      </c>
      <c r="L123" s="47">
        <f>IF(L$9="Kobber",(1-Forudsætninger!$I$57)*Forudsætninger!$E$6+Forudsætninger!$I$57*Forudsætninger!$E$7+Forudsætninger!$I$56*Forudsætninger!$E$8,Forudsætninger!$E$11)</f>
        <v>0</v>
      </c>
      <c r="M123" s="47">
        <f>IF(M$9="Kobber",(1-Forudsætninger!$I$57)*Forudsætninger!$E$6+Forudsætninger!$I$57*Forudsætninger!$E$7+Forudsætninger!$I$56*Forudsætninger!$E$8,Forudsætninger!$E$11)</f>
        <v>0</v>
      </c>
      <c r="O123" s="16"/>
    </row>
    <row r="124" spans="2:15" hidden="1" outlineLevel="1" x14ac:dyDescent="0.25">
      <c r="B124" s="16"/>
      <c r="C124" s="45"/>
      <c r="D124" s="45" t="s">
        <v>46</v>
      </c>
      <c r="E124" s="46" t="s">
        <v>34</v>
      </c>
      <c r="F124" s="47" t="e">
        <f>IF(F$9="Kobber",Forudsætninger!$E$28,Forudsætninger!$F$28)/Forudsætninger!$I$86*12</f>
        <v>#DIV/0!</v>
      </c>
      <c r="G124" s="47" t="e">
        <f>IF(G$9="Kobber",Forudsætninger!$E$28,Forudsætninger!$F$28)/Forudsætninger!$I$86*12</f>
        <v>#DIV/0!</v>
      </c>
      <c r="H124" s="47" t="e">
        <f>IF(H$9="Kobber",Forudsætninger!$E$28,Forudsætninger!$F$28)/Forudsætninger!$I$86*12</f>
        <v>#DIV/0!</v>
      </c>
      <c r="I124" s="47" t="e">
        <f>IF(I$9="Kobber",Forudsætninger!$E$28,Forudsætninger!$F$28)/Forudsætninger!$I$86*12</f>
        <v>#DIV/0!</v>
      </c>
      <c r="J124" s="47" t="e">
        <f>IF(J$9="Kobber",Forudsætninger!$E$28,Forudsætninger!$F$28)/Forudsætninger!$I$86*12</f>
        <v>#DIV/0!</v>
      </c>
      <c r="K124" s="47" t="e">
        <f>IF(K$9="Kobber",Forudsætninger!$E$28,Forudsætninger!$F$28)/Forudsætninger!$I$86*12</f>
        <v>#DIV/0!</v>
      </c>
      <c r="L124" s="47" t="e">
        <f>IF(L$9="Kobber",Forudsætninger!$E$28,Forudsætninger!$F$28)/Forudsætninger!$I$86*12</f>
        <v>#DIV/0!</v>
      </c>
      <c r="M124" s="47" t="e">
        <f>IF(M$9="Kobber",Forudsætninger!$E$28,Forudsætninger!$F$28)/Forudsætninger!$I$86*12</f>
        <v>#DIV/0!</v>
      </c>
      <c r="O124" s="16"/>
    </row>
    <row r="125" spans="2:15" hidden="1" outlineLevel="1" x14ac:dyDescent="0.25">
      <c r="B125" s="16"/>
      <c r="C125" s="45"/>
      <c r="D125" s="45" t="s">
        <v>6</v>
      </c>
      <c r="E125" s="46" t="s">
        <v>34</v>
      </c>
      <c r="F125" s="47">
        <f>Forudsætninger!$I$52</f>
        <v>0</v>
      </c>
      <c r="G125" s="47">
        <f>Forudsætninger!$I$52</f>
        <v>0</v>
      </c>
      <c r="H125" s="47">
        <f>Forudsætninger!$I$52</f>
        <v>0</v>
      </c>
      <c r="I125" s="47">
        <f>Forudsætninger!$I$52</f>
        <v>0</v>
      </c>
      <c r="J125" s="47">
        <f>Forudsætninger!$I$52</f>
        <v>0</v>
      </c>
      <c r="K125" s="47">
        <f>Forudsætninger!$I$52</f>
        <v>0</v>
      </c>
      <c r="L125" s="47">
        <f>Forudsætninger!$I$52</f>
        <v>0</v>
      </c>
      <c r="M125" s="47">
        <f>Forudsætninger!$I$52</f>
        <v>0</v>
      </c>
      <c r="O125" s="16"/>
    </row>
    <row r="126" spans="2:15" hidden="1" outlineLevel="1" x14ac:dyDescent="0.25">
      <c r="B126" s="16"/>
      <c r="C126" s="45"/>
      <c r="D126" s="45" t="s">
        <v>49</v>
      </c>
      <c r="E126" s="46" t="s">
        <v>34</v>
      </c>
      <c r="F126" s="47" t="e">
        <f>VLOOKUP(F$6,Forudsætninger!$C$32:$I$38,7,FALSE)</f>
        <v>#N/A</v>
      </c>
      <c r="G126" s="47" t="e">
        <f>VLOOKUP(G$6,Forudsætninger!$C$32:$I$38,7,FALSE)</f>
        <v>#N/A</v>
      </c>
      <c r="H126" s="47" t="e">
        <f>VLOOKUP(H$6,Forudsætninger!$C$32:$I$38,7,FALSE)</f>
        <v>#N/A</v>
      </c>
      <c r="I126" s="47" t="e">
        <f>VLOOKUP(I$6,Forudsætninger!$C$32:$I$38,7,FALSE)</f>
        <v>#N/A</v>
      </c>
      <c r="J126" s="47" t="e">
        <f>VLOOKUP(J$6,Forudsætninger!$C$32:$I$38,7,FALSE)</f>
        <v>#N/A</v>
      </c>
      <c r="K126" s="47" t="e">
        <f>VLOOKUP(K$6,Forudsætninger!$C$32:$I$38,7,FALSE)</f>
        <v>#N/A</v>
      </c>
      <c r="L126" s="47" t="e">
        <f>VLOOKUP(L$6,Forudsætninger!$C$32:$I$38,7,FALSE)</f>
        <v>#N/A</v>
      </c>
      <c r="M126" s="47" t="e">
        <f>VLOOKUP(M$6,Forudsætninger!$C$32:$I$38,7,FALSE)</f>
        <v>#N/A</v>
      </c>
      <c r="O126" s="16"/>
    </row>
    <row r="127" spans="2:15" s="16" customFormat="1" hidden="1" outlineLevel="1" x14ac:dyDescent="0.25">
      <c r="C127" s="45"/>
      <c r="D127" s="45" t="s">
        <v>48</v>
      </c>
      <c r="E127" s="46" t="s">
        <v>34</v>
      </c>
      <c r="F127" s="47" t="e">
        <f>VLOOKUP(F$6,Forudsætninger!$C$41:$I$47,7,FALSE)</f>
        <v>#N/A</v>
      </c>
      <c r="G127" s="47" t="e">
        <f>VLOOKUP(G$6,Forudsætninger!$C$41:$I$47,7,FALSE)</f>
        <v>#N/A</v>
      </c>
      <c r="H127" s="47" t="e">
        <f>VLOOKUP(H$6,Forudsætninger!$C$41:$I$47,7,FALSE)</f>
        <v>#N/A</v>
      </c>
      <c r="I127" s="47" t="e">
        <f>VLOOKUP(I$6,Forudsætninger!$C$41:$I$47,7,FALSE)</f>
        <v>#N/A</v>
      </c>
      <c r="J127" s="47" t="e">
        <f>VLOOKUP(J$6,Forudsætninger!$C$41:$I$47,7,FALSE)</f>
        <v>#N/A</v>
      </c>
      <c r="K127" s="47" t="e">
        <f>VLOOKUP(K$6,Forudsætninger!$C$41:$I$47,7,FALSE)</f>
        <v>#N/A</v>
      </c>
      <c r="L127" s="47" t="e">
        <f>VLOOKUP(L$6,Forudsætninger!$C$41:$I$47,7,FALSE)</f>
        <v>#N/A</v>
      </c>
      <c r="M127" s="47" t="e">
        <f>VLOOKUP(M$6,Forudsætninger!$C$41:$I$47,7,FALSE)</f>
        <v>#N/A</v>
      </c>
    </row>
    <row r="128" spans="2:15" hidden="1" outlineLevel="1" x14ac:dyDescent="0.25">
      <c r="B128" s="16"/>
      <c r="C128" s="52" t="s">
        <v>39</v>
      </c>
      <c r="D128" s="52"/>
      <c r="E128" s="53" t="s">
        <v>34</v>
      </c>
      <c r="F128" s="54" t="e">
        <f t="shared" ref="F128:M128" si="21">SUM(F129:F132)</f>
        <v>#N/A</v>
      </c>
      <c r="G128" s="54" t="e">
        <f t="shared" si="21"/>
        <v>#N/A</v>
      </c>
      <c r="H128" s="54" t="e">
        <f t="shared" si="21"/>
        <v>#N/A</v>
      </c>
      <c r="I128" s="54" t="e">
        <f t="shared" si="21"/>
        <v>#N/A</v>
      </c>
      <c r="J128" s="54" t="e">
        <f t="shared" si="21"/>
        <v>#N/A</v>
      </c>
      <c r="K128" s="54" t="e">
        <f t="shared" si="21"/>
        <v>#N/A</v>
      </c>
      <c r="L128" s="54" t="e">
        <f t="shared" si="21"/>
        <v>#N/A</v>
      </c>
      <c r="M128" s="54" t="e">
        <f t="shared" si="21"/>
        <v>#N/A</v>
      </c>
      <c r="O128" s="16"/>
    </row>
    <row r="129" spans="2:15" hidden="1" outlineLevel="1" x14ac:dyDescent="0.25">
      <c r="B129" s="16"/>
      <c r="C129" s="45"/>
      <c r="D129" s="45" t="s">
        <v>25</v>
      </c>
      <c r="E129" s="46" t="s">
        <v>34</v>
      </c>
      <c r="F129" s="47" t="e">
        <f>VLOOKUP(F$6,Forudsætninger!$C$15:$F$21,IF(F$9="kobber",3,4),FALSE)+Forudsætninger!$I$56*Forudsætninger!$E$24+(1-Forudsætninger!$I$57)*Forudsætninger!$E$23</f>
        <v>#N/A</v>
      </c>
      <c r="G129" s="47" t="e">
        <f>VLOOKUP(G$6,Forudsætninger!$C$15:$F$21,IF(G$9="kobber",3,4),FALSE)+Forudsætninger!$I$56*Forudsætninger!$E$24+(1-Forudsætninger!$I$57)*Forudsætninger!$E$23</f>
        <v>#N/A</v>
      </c>
      <c r="H129" s="47" t="e">
        <f>VLOOKUP(H$6,Forudsætninger!$C$15:$F$21,IF(H$9="kobber",3,4),FALSE)+Forudsætninger!$I$56*Forudsætninger!$E$24+(1-Forudsætninger!$I$57)*Forudsætninger!$E$23</f>
        <v>#N/A</v>
      </c>
      <c r="I129" s="47" t="e">
        <f>VLOOKUP(I$6,Forudsætninger!$C$15:$F$21,IF(I$9="kobber",3,4),FALSE)+Forudsætninger!$I$56*Forudsætninger!$E$24+(1-Forudsætninger!$I$57)*Forudsætninger!$E$23</f>
        <v>#N/A</v>
      </c>
      <c r="J129" s="47" t="e">
        <f>VLOOKUP(J$6,Forudsætninger!$C$15:$F$21,IF(J$9="kobber",3,4),FALSE)+Forudsætninger!$I$56*Forudsætninger!$E$24+(1-Forudsætninger!$I$57)*Forudsætninger!$E$23</f>
        <v>#N/A</v>
      </c>
      <c r="K129" s="47" t="e">
        <f>VLOOKUP(K$6,Forudsætninger!$C$15:$F$21,IF(K$9="kobber",3,4),FALSE)+Forudsætninger!$I$56*Forudsætninger!$E$24+(1-Forudsætninger!$I$57)*Forudsætninger!$E$23</f>
        <v>#N/A</v>
      </c>
      <c r="L129" s="47" t="e">
        <f>VLOOKUP(L$6,Forudsætninger!$C$15:$F$21,IF(L$9="kobber",3,4),FALSE)+Forudsætninger!$I$56*Forudsætninger!$E$24+(1-Forudsætninger!$I$57)*Forudsætninger!$E$23</f>
        <v>#N/A</v>
      </c>
      <c r="M129" s="47" t="e">
        <f>VLOOKUP(M$6,Forudsætninger!$C$15:$F$21,IF(M$9="kobber",3,4),FALSE)+Forudsætninger!$I$56*Forudsætninger!$E$24+(1-Forudsætninger!$I$57)*Forudsætninger!$E$23</f>
        <v>#N/A</v>
      </c>
      <c r="O129" s="16"/>
    </row>
    <row r="130" spans="2:15" hidden="1" outlineLevel="1" x14ac:dyDescent="0.25">
      <c r="B130" s="16"/>
      <c r="C130" s="45"/>
      <c r="D130" s="45" t="s">
        <v>46</v>
      </c>
      <c r="E130" s="46" t="s">
        <v>34</v>
      </c>
      <c r="F130" s="47" t="e">
        <f>IF(F$9="Kobber",Forudsætninger!$E$29,Forudsætninger!$F$29)/Forudsætninger!$I$86*12</f>
        <v>#DIV/0!</v>
      </c>
      <c r="G130" s="47" t="e">
        <f>IF(G$9="Kobber",Forudsætninger!$E$29,Forudsætninger!$F$29)/Forudsætninger!$I$86*12</f>
        <v>#DIV/0!</v>
      </c>
      <c r="H130" s="47" t="e">
        <f>IF(H$9="Kobber",Forudsætninger!$E$29,Forudsætninger!$F$29)/Forudsætninger!$I$86*12</f>
        <v>#DIV/0!</v>
      </c>
      <c r="I130" s="47" t="e">
        <f>IF(I$9="Kobber",Forudsætninger!$E$29,Forudsætninger!$F$29)/Forudsætninger!$I$86*12</f>
        <v>#DIV/0!</v>
      </c>
      <c r="J130" s="47" t="e">
        <f>IF(J$9="Kobber",Forudsætninger!$E$29,Forudsætninger!$F$29)/Forudsætninger!$I$86*12</f>
        <v>#DIV/0!</v>
      </c>
      <c r="K130" s="47" t="e">
        <f>IF(K$9="Kobber",Forudsætninger!$E$29,Forudsætninger!$F$29)/Forudsætninger!$I$86*12</f>
        <v>#DIV/0!</v>
      </c>
      <c r="L130" s="47" t="e">
        <f>IF(L$9="Kobber",Forudsætninger!$E$29,Forudsætninger!$F$29)/Forudsætninger!$I$86*12</f>
        <v>#DIV/0!</v>
      </c>
      <c r="M130" s="47" t="e">
        <f>IF(M$9="Kobber",Forudsætninger!$E$29,Forudsætninger!$F$29)/Forudsætninger!$I$86*12</f>
        <v>#DIV/0!</v>
      </c>
      <c r="O130" s="16"/>
    </row>
    <row r="131" spans="2:15" hidden="1" outlineLevel="1" x14ac:dyDescent="0.25">
      <c r="B131" s="16"/>
      <c r="C131" s="45"/>
      <c r="D131" s="45" t="s">
        <v>6</v>
      </c>
      <c r="E131" s="46" t="s">
        <v>34</v>
      </c>
      <c r="F131" s="47">
        <f>Forudsætninger!$I$53</f>
        <v>0</v>
      </c>
      <c r="G131" s="47">
        <f>Forudsætninger!$I$53</f>
        <v>0</v>
      </c>
      <c r="H131" s="47">
        <f>Forudsætninger!$I$53</f>
        <v>0</v>
      </c>
      <c r="I131" s="47">
        <f>Forudsætninger!$I$53</f>
        <v>0</v>
      </c>
      <c r="J131" s="47">
        <f>Forudsætninger!$I$53</f>
        <v>0</v>
      </c>
      <c r="K131" s="47">
        <f>Forudsætninger!$I$53</f>
        <v>0</v>
      </c>
      <c r="L131" s="47">
        <f>Forudsætninger!$I$53</f>
        <v>0</v>
      </c>
      <c r="M131" s="47">
        <f>Forudsætninger!$I$53</f>
        <v>0</v>
      </c>
      <c r="O131" s="16"/>
    </row>
    <row r="132" spans="2:15" s="16" customFormat="1" hidden="1" outlineLevel="1" x14ac:dyDescent="0.25">
      <c r="C132" s="45"/>
      <c r="D132" s="45" t="s">
        <v>48</v>
      </c>
      <c r="E132" s="46" t="s">
        <v>34</v>
      </c>
      <c r="F132" s="47" t="e">
        <f>VLOOKUP(F$6,Forudsætninger!$C$41:$I$47,7,FALSE)</f>
        <v>#N/A</v>
      </c>
      <c r="G132" s="47" t="e">
        <f>VLOOKUP(G$6,Forudsætninger!$C$41:$I$47,7,FALSE)</f>
        <v>#N/A</v>
      </c>
      <c r="H132" s="47" t="e">
        <f>VLOOKUP(H$6,Forudsætninger!$C$41:$I$47,7,FALSE)</f>
        <v>#N/A</v>
      </c>
      <c r="I132" s="47" t="e">
        <f>VLOOKUP(I$6,Forudsætninger!$C$41:$I$47,7,FALSE)</f>
        <v>#N/A</v>
      </c>
      <c r="J132" s="47" t="e">
        <f>VLOOKUP(J$6,Forudsætninger!$C$41:$I$47,7,FALSE)</f>
        <v>#N/A</v>
      </c>
      <c r="K132" s="47" t="e">
        <f>VLOOKUP(K$6,Forudsætninger!$C$41:$I$47,7,FALSE)</f>
        <v>#N/A</v>
      </c>
      <c r="L132" s="47" t="e">
        <f>VLOOKUP(L$6,Forudsætninger!$C$41:$I$47,7,FALSE)</f>
        <v>#N/A</v>
      </c>
      <c r="M132" s="47" t="e">
        <f>VLOOKUP(M$6,Forudsætninger!$C$41:$I$47,7,FALSE)</f>
        <v>#N/A</v>
      </c>
    </row>
    <row r="133" spans="2:15" s="16" customFormat="1" hidden="1" outlineLevel="1" x14ac:dyDescent="0.25">
      <c r="C133" s="52" t="s">
        <v>19</v>
      </c>
      <c r="D133" s="52"/>
      <c r="E133" s="53" t="s">
        <v>34</v>
      </c>
      <c r="F133" s="54" t="e">
        <f>F134+F141</f>
        <v>#DIV/0!</v>
      </c>
      <c r="G133" s="54" t="e">
        <f t="shared" ref="G133:M133" si="22">G134+G141</f>
        <v>#DIV/0!</v>
      </c>
      <c r="H133" s="54" t="e">
        <f t="shared" si="22"/>
        <v>#DIV/0!</v>
      </c>
      <c r="I133" s="54" t="e">
        <f t="shared" si="22"/>
        <v>#DIV/0!</v>
      </c>
      <c r="J133" s="54" t="e">
        <f t="shared" si="22"/>
        <v>#DIV/0!</v>
      </c>
      <c r="K133" s="54" t="e">
        <f t="shared" si="22"/>
        <v>#DIV/0!</v>
      </c>
      <c r="L133" s="54" t="e">
        <f t="shared" si="22"/>
        <v>#DIV/0!</v>
      </c>
      <c r="M133" s="54" t="e">
        <f t="shared" si="22"/>
        <v>#DIV/0!</v>
      </c>
    </row>
    <row r="134" spans="2:15" s="16" customFormat="1" hidden="1" outlineLevel="1" x14ac:dyDescent="0.25">
      <c r="C134" s="45"/>
      <c r="D134" s="49" t="s">
        <v>43</v>
      </c>
      <c r="E134" s="50" t="s">
        <v>34</v>
      </c>
      <c r="F134" s="51" t="e">
        <f>SUM(F135:F140)/Forudsætninger!$I$86*12</f>
        <v>#DIV/0!</v>
      </c>
      <c r="G134" s="51" t="e">
        <f>SUM(G135:G140)/Forudsætninger!$I$86*12</f>
        <v>#DIV/0!</v>
      </c>
      <c r="H134" s="51" t="e">
        <f>SUM(H135:H140)/Forudsætninger!$I$86*12</f>
        <v>#DIV/0!</v>
      </c>
      <c r="I134" s="51" t="e">
        <f>SUM(I135:I140)/Forudsætninger!$I$86*12</f>
        <v>#DIV/0!</v>
      </c>
      <c r="J134" s="51" t="e">
        <f>SUM(J135:J140)/Forudsætninger!$I$86*12</f>
        <v>#DIV/0!</v>
      </c>
      <c r="K134" s="51" t="e">
        <f>SUM(K135:K140)/Forudsætninger!$I$86*12</f>
        <v>#DIV/0!</v>
      </c>
      <c r="L134" s="51" t="e">
        <f>SUM(L135:L140)/Forudsætninger!$I$86*12</f>
        <v>#DIV/0!</v>
      </c>
      <c r="M134" s="51" t="e">
        <f>SUM(M135:M140)/Forudsætninger!$I$86*12</f>
        <v>#DIV/0!</v>
      </c>
    </row>
    <row r="135" spans="2:15" s="16" customFormat="1" hidden="1" outlineLevel="1" x14ac:dyDescent="0.25">
      <c r="C135" s="45"/>
      <c r="D135" s="18" t="s">
        <v>27</v>
      </c>
      <c r="E135" s="46" t="s">
        <v>47</v>
      </c>
      <c r="F135" s="47">
        <f>Forudsætninger!$I$62</f>
        <v>0</v>
      </c>
      <c r="G135" s="47">
        <f>Forudsætninger!$I$62</f>
        <v>0</v>
      </c>
      <c r="H135" s="47">
        <f>Forudsætninger!$I$62</f>
        <v>0</v>
      </c>
      <c r="I135" s="47">
        <f>Forudsætninger!$I$62</f>
        <v>0</v>
      </c>
      <c r="J135" s="47">
        <f>Forudsætninger!$I$62</f>
        <v>0</v>
      </c>
      <c r="K135" s="47">
        <f>Forudsætninger!$I$62</f>
        <v>0</v>
      </c>
      <c r="L135" s="47">
        <f>Forudsætninger!$I$62</f>
        <v>0</v>
      </c>
      <c r="M135" s="47">
        <f>Forudsætninger!$I$62</f>
        <v>0</v>
      </c>
    </row>
    <row r="136" spans="2:15" s="16" customFormat="1" hidden="1" outlineLevel="1" x14ac:dyDescent="0.25">
      <c r="C136" s="45"/>
      <c r="D136" s="18" t="s">
        <v>31</v>
      </c>
      <c r="E136" s="46" t="s">
        <v>47</v>
      </c>
      <c r="F136" s="47">
        <f>Forudsætninger!$I$63</f>
        <v>0</v>
      </c>
      <c r="G136" s="47">
        <f>Forudsætninger!$I$63</f>
        <v>0</v>
      </c>
      <c r="H136" s="47">
        <f>Forudsætninger!$I$63</f>
        <v>0</v>
      </c>
      <c r="I136" s="47">
        <f>Forudsætninger!$I$63</f>
        <v>0</v>
      </c>
      <c r="J136" s="47">
        <f>Forudsætninger!$I$63</f>
        <v>0</v>
      </c>
      <c r="K136" s="47">
        <f>Forudsætninger!$I$63</f>
        <v>0</v>
      </c>
      <c r="L136" s="47">
        <f>Forudsætninger!$I$63</f>
        <v>0</v>
      </c>
      <c r="M136" s="47">
        <f>Forudsætninger!$I$63</f>
        <v>0</v>
      </c>
    </row>
    <row r="137" spans="2:15" s="16" customFormat="1" hidden="1" outlineLevel="1" x14ac:dyDescent="0.25">
      <c r="C137" s="45"/>
      <c r="D137" s="18" t="s">
        <v>67</v>
      </c>
      <c r="E137" s="46" t="s">
        <v>47</v>
      </c>
      <c r="F137" s="47">
        <f>Forudsætninger!$I$64</f>
        <v>0</v>
      </c>
      <c r="G137" s="47">
        <f>Forudsætninger!$I$64</f>
        <v>0</v>
      </c>
      <c r="H137" s="47">
        <f>Forudsætninger!$I$64</f>
        <v>0</v>
      </c>
      <c r="I137" s="47">
        <f>Forudsætninger!$I$64</f>
        <v>0</v>
      </c>
      <c r="J137" s="47">
        <f>Forudsætninger!$I$64</f>
        <v>0</v>
      </c>
      <c r="K137" s="47">
        <f>Forudsætninger!$I$64</f>
        <v>0</v>
      </c>
      <c r="L137" s="47">
        <f>Forudsætninger!$I$64</f>
        <v>0</v>
      </c>
      <c r="M137" s="47">
        <f>Forudsætninger!$I$64</f>
        <v>0</v>
      </c>
    </row>
    <row r="138" spans="2:15" s="16" customFormat="1" hidden="1" outlineLevel="1" x14ac:dyDescent="0.25">
      <c r="C138" s="45"/>
      <c r="D138" s="18" t="s">
        <v>68</v>
      </c>
      <c r="E138" s="46" t="s">
        <v>47</v>
      </c>
      <c r="F138" s="47">
        <f>Forudsætninger!$I$65</f>
        <v>0</v>
      </c>
      <c r="G138" s="47">
        <f>Forudsætninger!$I$65</f>
        <v>0</v>
      </c>
      <c r="H138" s="47">
        <f>Forudsætninger!$I$65</f>
        <v>0</v>
      </c>
      <c r="I138" s="47">
        <f>Forudsætninger!$I$65</f>
        <v>0</v>
      </c>
      <c r="J138" s="47">
        <f>Forudsætninger!$I$65</f>
        <v>0</v>
      </c>
      <c r="K138" s="47">
        <f>Forudsætninger!$I$65</f>
        <v>0</v>
      </c>
      <c r="L138" s="47">
        <f>Forudsætninger!$I$65</f>
        <v>0</v>
      </c>
      <c r="M138" s="47">
        <f>Forudsætninger!$I$65</f>
        <v>0</v>
      </c>
    </row>
    <row r="139" spans="2:15" s="16" customFormat="1" hidden="1" outlineLevel="1" x14ac:dyDescent="0.25">
      <c r="C139" s="45"/>
      <c r="D139" s="18" t="s">
        <v>69</v>
      </c>
      <c r="E139" s="46" t="s">
        <v>47</v>
      </c>
      <c r="F139" s="47">
        <f>Forudsætninger!$I$66</f>
        <v>0</v>
      </c>
      <c r="G139" s="47">
        <f>Forudsætninger!$I$66</f>
        <v>0</v>
      </c>
      <c r="H139" s="47">
        <f>Forudsætninger!$I$66</f>
        <v>0</v>
      </c>
      <c r="I139" s="47">
        <f>Forudsætninger!$I$66</f>
        <v>0</v>
      </c>
      <c r="J139" s="47">
        <f>Forudsætninger!$I$66</f>
        <v>0</v>
      </c>
      <c r="K139" s="47">
        <f>Forudsætninger!$I$66</f>
        <v>0</v>
      </c>
      <c r="L139" s="47">
        <f>Forudsætninger!$I$66</f>
        <v>0</v>
      </c>
      <c r="M139" s="47">
        <f>Forudsætninger!$I$66</f>
        <v>0</v>
      </c>
    </row>
    <row r="140" spans="2:15" s="16" customFormat="1" hidden="1" outlineLevel="1" x14ac:dyDescent="0.25">
      <c r="C140" s="45"/>
      <c r="D140" s="18" t="s">
        <v>33</v>
      </c>
      <c r="E140" s="46" t="s">
        <v>47</v>
      </c>
      <c r="F140" s="47">
        <f>Forudsætninger!$I$67</f>
        <v>0</v>
      </c>
      <c r="G140" s="47">
        <f>Forudsætninger!$I$67</f>
        <v>0</v>
      </c>
      <c r="H140" s="47">
        <f>Forudsætninger!$I$67</f>
        <v>0</v>
      </c>
      <c r="I140" s="47">
        <f>Forudsætninger!$I$67</f>
        <v>0</v>
      </c>
      <c r="J140" s="47">
        <f>Forudsætninger!$I$67</f>
        <v>0</v>
      </c>
      <c r="K140" s="47">
        <f>Forudsætninger!$I$67</f>
        <v>0</v>
      </c>
      <c r="L140" s="47">
        <f>Forudsætninger!$I$67</f>
        <v>0</v>
      </c>
      <c r="M140" s="47">
        <f>Forudsætninger!$I$67</f>
        <v>0</v>
      </c>
    </row>
    <row r="141" spans="2:15" s="16" customFormat="1" hidden="1" outlineLevel="1" x14ac:dyDescent="0.25">
      <c r="C141" s="45"/>
      <c r="D141" s="49" t="s">
        <v>44</v>
      </c>
      <c r="E141" s="50" t="s">
        <v>34</v>
      </c>
      <c r="F141" s="51" t="e">
        <f>SUM(F142:F145)</f>
        <v>#DIV/0!</v>
      </c>
      <c r="G141" s="51" t="e">
        <f t="shared" ref="G141:M141" si="23">SUM(G142:G145)</f>
        <v>#DIV/0!</v>
      </c>
      <c r="H141" s="51" t="e">
        <f t="shared" si="23"/>
        <v>#DIV/0!</v>
      </c>
      <c r="I141" s="51" t="e">
        <f t="shared" si="23"/>
        <v>#DIV/0!</v>
      </c>
      <c r="J141" s="51" t="e">
        <f t="shared" si="23"/>
        <v>#DIV/0!</v>
      </c>
      <c r="K141" s="51" t="e">
        <f t="shared" si="23"/>
        <v>#DIV/0!</v>
      </c>
      <c r="L141" s="51" t="e">
        <f t="shared" si="23"/>
        <v>#DIV/0!</v>
      </c>
      <c r="M141" s="51" t="e">
        <f t="shared" si="23"/>
        <v>#DIV/0!</v>
      </c>
    </row>
    <row r="142" spans="2:15" s="16" customFormat="1" hidden="1" outlineLevel="1" x14ac:dyDescent="0.25">
      <c r="C142" s="45"/>
      <c r="D142" s="48" t="s">
        <v>45</v>
      </c>
      <c r="E142" s="46" t="s">
        <v>34</v>
      </c>
      <c r="F142" s="47">
        <f>Forudsætninger!$I$70</f>
        <v>0</v>
      </c>
      <c r="G142" s="47">
        <f>Forudsætninger!$I$70</f>
        <v>0</v>
      </c>
      <c r="H142" s="47">
        <f>Forudsætninger!$I$70</f>
        <v>0</v>
      </c>
      <c r="I142" s="47">
        <f>Forudsætninger!$I$70</f>
        <v>0</v>
      </c>
      <c r="J142" s="47">
        <f>Forudsætninger!$I$70</f>
        <v>0</v>
      </c>
      <c r="K142" s="47">
        <f>Forudsætninger!$I$70</f>
        <v>0</v>
      </c>
      <c r="L142" s="47">
        <f>Forudsætninger!$I$70</f>
        <v>0</v>
      </c>
      <c r="M142" s="47">
        <f>Forudsætninger!$I$70</f>
        <v>0</v>
      </c>
    </row>
    <row r="143" spans="2:15" s="16" customFormat="1" hidden="1" outlineLevel="1" x14ac:dyDescent="0.25">
      <c r="C143" s="45"/>
      <c r="D143" s="48" t="s">
        <v>28</v>
      </c>
      <c r="E143" s="46" t="s">
        <v>34</v>
      </c>
      <c r="F143" s="47">
        <f>Forudsætninger!$I$71</f>
        <v>0</v>
      </c>
      <c r="G143" s="47">
        <f>Forudsætninger!$I$71</f>
        <v>0</v>
      </c>
      <c r="H143" s="47">
        <f>Forudsætninger!$I$71</f>
        <v>0</v>
      </c>
      <c r="I143" s="47">
        <f>Forudsætninger!$I$71</f>
        <v>0</v>
      </c>
      <c r="J143" s="47">
        <f>Forudsætninger!$I$71</f>
        <v>0</v>
      </c>
      <c r="K143" s="47">
        <f>Forudsætninger!$I$71</f>
        <v>0</v>
      </c>
      <c r="L143" s="47">
        <f>Forudsætninger!$I$71</f>
        <v>0</v>
      </c>
      <c r="M143" s="47">
        <f>Forudsætninger!$I$71</f>
        <v>0</v>
      </c>
    </row>
    <row r="144" spans="2:15" s="16" customFormat="1" hidden="1" outlineLevel="1" x14ac:dyDescent="0.25">
      <c r="C144" s="45"/>
      <c r="D144" s="48" t="s">
        <v>29</v>
      </c>
      <c r="E144" s="46" t="s">
        <v>34</v>
      </c>
      <c r="F144" s="47" t="e">
        <f>Forudsætninger!$I$72*F$121*(1+Forudsætninger!$E$90)</f>
        <v>#DIV/0!</v>
      </c>
      <c r="G144" s="47" t="e">
        <f>Forudsætninger!$I$72*G$121*(1+Forudsætninger!$E$90)</f>
        <v>#DIV/0!</v>
      </c>
      <c r="H144" s="47" t="e">
        <f>Forudsætninger!$I$72*H$121*(1+Forudsætninger!$E$90)</f>
        <v>#DIV/0!</v>
      </c>
      <c r="I144" s="47" t="e">
        <f>Forudsætninger!$I$72*I$121*(1+Forudsætninger!$E$90)</f>
        <v>#DIV/0!</v>
      </c>
      <c r="J144" s="47" t="e">
        <f>Forudsætninger!$I$72*J$121*(1+Forudsætninger!$E$90)</f>
        <v>#DIV/0!</v>
      </c>
      <c r="K144" s="47" t="e">
        <f>Forudsætninger!$I$72*K$121*(1+Forudsætninger!$E$90)</f>
        <v>#DIV/0!</v>
      </c>
      <c r="L144" s="47" t="e">
        <f>Forudsætninger!$I$72*L$121*(1+Forudsætninger!$E$90)</f>
        <v>#DIV/0!</v>
      </c>
      <c r="M144" s="47" t="e">
        <f>Forudsætninger!$I$72*M$121*(1+Forudsætninger!$E$90)</f>
        <v>#DIV/0!</v>
      </c>
    </row>
    <row r="145" spans="3:15" s="16" customFormat="1" hidden="1" outlineLevel="1" x14ac:dyDescent="0.25">
      <c r="C145" s="45"/>
      <c r="D145" s="48" t="s">
        <v>30</v>
      </c>
      <c r="E145" s="46" t="s">
        <v>34</v>
      </c>
      <c r="F145" s="47" t="e">
        <f>Forudsætninger!$I$73*F$121</f>
        <v>#DIV/0!</v>
      </c>
      <c r="G145" s="47" t="e">
        <f>Forudsætninger!$I$73*G$121</f>
        <v>#DIV/0!</v>
      </c>
      <c r="H145" s="47" t="e">
        <f>Forudsætninger!$I$73*H$121</f>
        <v>#DIV/0!</v>
      </c>
      <c r="I145" s="47" t="e">
        <f>Forudsætninger!$I$73*I$121</f>
        <v>#DIV/0!</v>
      </c>
      <c r="J145" s="47" t="e">
        <f>Forudsætninger!$I$73*J$121</f>
        <v>#DIV/0!</v>
      </c>
      <c r="K145" s="47" t="e">
        <f>Forudsætninger!$I$73*K$121</f>
        <v>#DIV/0!</v>
      </c>
      <c r="L145" s="47" t="e">
        <f>Forudsætninger!$I$73*L$121</f>
        <v>#DIV/0!</v>
      </c>
      <c r="M145" s="47" t="e">
        <f>Forudsætninger!$I$73*M$121</f>
        <v>#DIV/0!</v>
      </c>
    </row>
    <row r="146" spans="3:15" collapsed="1" x14ac:dyDescent="0.25">
      <c r="F146" s="34"/>
      <c r="G146" s="34"/>
      <c r="I146" s="34"/>
      <c r="J146" s="34"/>
      <c r="K146" s="34"/>
      <c r="L146" s="34"/>
      <c r="M146" s="34"/>
      <c r="O146" s="16"/>
    </row>
    <row r="147" spans="3:15" x14ac:dyDescent="0.25">
      <c r="O147" s="16"/>
    </row>
    <row r="148" spans="3:15" x14ac:dyDescent="0.25">
      <c r="O148" s="16"/>
    </row>
    <row r="149" spans="3:15" x14ac:dyDescent="0.25">
      <c r="O149" s="16"/>
    </row>
    <row r="150" spans="3:15" x14ac:dyDescent="0.25">
      <c r="O150" s="16"/>
    </row>
  </sheetData>
  <dataConsolidate/>
  <conditionalFormatting sqref="F22:M28">
    <cfRule type="expression" dxfId="175" priority="374">
      <formula>IF(F$16=1,FALSE,TRUE)</formula>
    </cfRule>
  </conditionalFormatting>
  <conditionalFormatting sqref="F133:F145 G133:M134 F121:M131">
    <cfRule type="expression" dxfId="174" priority="325">
      <formula>IF(F$18=1,FALSE,TRUE)</formula>
    </cfRule>
  </conditionalFormatting>
  <conditionalFormatting sqref="F49:M80">
    <cfRule type="expression" dxfId="173" priority="322">
      <formula>IF(F$16=1,FALSE,TRUE)</formula>
    </cfRule>
  </conditionalFormatting>
  <conditionalFormatting sqref="F50 F100:M100 F61:M66 F95:M98 F128:M131 F52:M52 F86:M86 F120:M120">
    <cfRule type="expression" dxfId="172" priority="300">
      <formula>IF(LEFT(F$10,2)="L3",FALSE,TRUE)</formula>
    </cfRule>
  </conditionalFormatting>
  <conditionalFormatting sqref="F49 F51:M51 F85:M85 F119:M119 F54:M60 F88:M94 F122:M127">
    <cfRule type="expression" dxfId="171" priority="299">
      <formula>IF(LEFT(F$10,2)="Rå",FALSE,TRUE)</formula>
    </cfRule>
  </conditionalFormatting>
  <conditionalFormatting sqref="G50">
    <cfRule type="expression" dxfId="170" priority="280">
      <formula>IF(LEFT(G$10,2)="L3",FALSE,TRUE)</formula>
    </cfRule>
  </conditionalFormatting>
  <conditionalFormatting sqref="G49">
    <cfRule type="expression" dxfId="169" priority="279">
      <formula>IF(LEFT(G$10,2)="Rå",FALSE,TRUE)</formula>
    </cfRule>
  </conditionalFormatting>
  <conditionalFormatting sqref="H50">
    <cfRule type="expression" dxfId="168" priority="276">
      <formula>IF(LEFT(H$10,2)="L3",FALSE,TRUE)</formula>
    </cfRule>
  </conditionalFormatting>
  <conditionalFormatting sqref="H49">
    <cfRule type="expression" dxfId="167" priority="275">
      <formula>IF(LEFT(H$10,2)="Rå",FALSE,TRUE)</formula>
    </cfRule>
  </conditionalFormatting>
  <conditionalFormatting sqref="I50">
    <cfRule type="expression" dxfId="166" priority="272">
      <formula>IF(LEFT(I$10,2)="L3",FALSE,TRUE)</formula>
    </cfRule>
  </conditionalFormatting>
  <conditionalFormatting sqref="I49">
    <cfRule type="expression" dxfId="165" priority="271">
      <formula>IF(LEFT(I$10,2)="Rå",FALSE,TRUE)</formula>
    </cfRule>
  </conditionalFormatting>
  <conditionalFormatting sqref="J50">
    <cfRule type="expression" dxfId="164" priority="268">
      <formula>IF(LEFT(J$10,2)="L3",FALSE,TRUE)</formula>
    </cfRule>
  </conditionalFormatting>
  <conditionalFormatting sqref="J49">
    <cfRule type="expression" dxfId="163" priority="267">
      <formula>IF(LEFT(J$10,2)="Rå",FALSE,TRUE)</formula>
    </cfRule>
  </conditionalFormatting>
  <conditionalFormatting sqref="K50">
    <cfRule type="expression" dxfId="162" priority="264">
      <formula>IF(LEFT(K$10,2)="L3",FALSE,TRUE)</formula>
    </cfRule>
  </conditionalFormatting>
  <conditionalFormatting sqref="K49">
    <cfRule type="expression" dxfId="161" priority="263">
      <formula>IF(LEFT(K$10,2)="Rå",FALSE,TRUE)</formula>
    </cfRule>
  </conditionalFormatting>
  <conditionalFormatting sqref="L50">
    <cfRule type="expression" dxfId="160" priority="260">
      <formula>IF(LEFT(L$10,2)="L3",FALSE,TRUE)</formula>
    </cfRule>
  </conditionalFormatting>
  <conditionalFormatting sqref="L49">
    <cfRule type="expression" dxfId="159" priority="259">
      <formula>IF(LEFT(L$10,2)="Rå",FALSE,TRUE)</formula>
    </cfRule>
  </conditionalFormatting>
  <conditionalFormatting sqref="M50">
    <cfRule type="expression" dxfId="158" priority="256">
      <formula>IF(LEFT(M$10,2)="L3",FALSE,TRUE)</formula>
    </cfRule>
  </conditionalFormatting>
  <conditionalFormatting sqref="M49">
    <cfRule type="expression" dxfId="157" priority="255">
      <formula>IF(LEFT(M$10,2)="Rå",FALSE,TRUE)</formula>
    </cfRule>
  </conditionalFormatting>
  <conditionalFormatting sqref="F100:F114 G102:M114 F83:M98">
    <cfRule type="expression" dxfId="156" priority="252">
      <formula>IF(F$17=1,FALSE,TRUE)</formula>
    </cfRule>
  </conditionalFormatting>
  <conditionalFormatting sqref="F83:F84">
    <cfRule type="cellIs" dxfId="155" priority="253" operator="lessThan">
      <formula>0</formula>
    </cfRule>
    <cfRule type="cellIs" dxfId="154" priority="254" operator="greaterThanOrEqual">
      <formula>0</formula>
    </cfRule>
  </conditionalFormatting>
  <conditionalFormatting sqref="F84">
    <cfRule type="expression" dxfId="153" priority="251">
      <formula>IF(LEFT(F$10,2)="L3",FALSE,TRUE)</formula>
    </cfRule>
  </conditionalFormatting>
  <conditionalFormatting sqref="F83">
    <cfRule type="expression" dxfId="152" priority="250">
      <formula>IF(LEFT(F$10,2)="Rå",FALSE,TRUE)</formula>
    </cfRule>
  </conditionalFormatting>
  <conditionalFormatting sqref="G100:G101">
    <cfRule type="expression" dxfId="151" priority="247">
      <formula>IF(G$17=1,FALSE,TRUE)</formula>
    </cfRule>
  </conditionalFormatting>
  <conditionalFormatting sqref="G83:G84">
    <cfRule type="cellIs" dxfId="150" priority="248" operator="lessThan">
      <formula>0</formula>
    </cfRule>
    <cfRule type="cellIs" dxfId="149" priority="249" operator="greaterThanOrEqual">
      <formula>0</formula>
    </cfRule>
  </conditionalFormatting>
  <conditionalFormatting sqref="G84">
    <cfRule type="expression" dxfId="148" priority="246">
      <formula>IF(LEFT(G$10,2)="L3",FALSE,TRUE)</formula>
    </cfRule>
  </conditionalFormatting>
  <conditionalFormatting sqref="G83">
    <cfRule type="expression" dxfId="147" priority="245">
      <formula>IF(LEFT(G$10,2)="Rå",FALSE,TRUE)</formula>
    </cfRule>
  </conditionalFormatting>
  <conditionalFormatting sqref="H100:H101">
    <cfRule type="expression" dxfId="146" priority="242">
      <formula>IF(H$17=1,FALSE,TRUE)</formula>
    </cfRule>
  </conditionalFormatting>
  <conditionalFormatting sqref="H83:H84">
    <cfRule type="cellIs" dxfId="145" priority="243" operator="lessThan">
      <formula>0</formula>
    </cfRule>
    <cfRule type="cellIs" dxfId="144" priority="244" operator="greaterThanOrEqual">
      <formula>0</formula>
    </cfRule>
  </conditionalFormatting>
  <conditionalFormatting sqref="H84">
    <cfRule type="expression" dxfId="143" priority="241">
      <formula>IF(LEFT(H$10,2)="L3",FALSE,TRUE)</formula>
    </cfRule>
  </conditionalFormatting>
  <conditionalFormatting sqref="H83">
    <cfRule type="expression" dxfId="142" priority="240">
      <formula>IF(LEFT(H$10,2)="Rå",FALSE,TRUE)</formula>
    </cfRule>
  </conditionalFormatting>
  <conditionalFormatting sqref="I100:I101">
    <cfRule type="expression" dxfId="141" priority="237">
      <formula>IF(I$17=1,FALSE,TRUE)</formula>
    </cfRule>
  </conditionalFormatting>
  <conditionalFormatting sqref="I83:I84">
    <cfRule type="cellIs" dxfId="140" priority="238" operator="lessThan">
      <formula>0</formula>
    </cfRule>
    <cfRule type="cellIs" dxfId="139" priority="239" operator="greaterThanOrEqual">
      <formula>0</formula>
    </cfRule>
  </conditionalFormatting>
  <conditionalFormatting sqref="I84">
    <cfRule type="expression" dxfId="138" priority="236">
      <formula>IF(LEFT(I$10,2)="L3",FALSE,TRUE)</formula>
    </cfRule>
  </conditionalFormatting>
  <conditionalFormatting sqref="I83">
    <cfRule type="expression" dxfId="137" priority="235">
      <formula>IF(LEFT(I$10,2)="Rå",FALSE,TRUE)</formula>
    </cfRule>
  </conditionalFormatting>
  <conditionalFormatting sqref="J100:J101">
    <cfRule type="expression" dxfId="136" priority="232">
      <formula>IF(J$17=1,FALSE,TRUE)</formula>
    </cfRule>
  </conditionalFormatting>
  <conditionalFormatting sqref="J83:J84">
    <cfRule type="cellIs" dxfId="135" priority="233" operator="lessThan">
      <formula>0</formula>
    </cfRule>
    <cfRule type="cellIs" dxfId="134" priority="234" operator="greaterThanOrEqual">
      <formula>0</formula>
    </cfRule>
  </conditionalFormatting>
  <conditionalFormatting sqref="J84">
    <cfRule type="expression" dxfId="133" priority="231">
      <formula>IF(LEFT(J$10,2)="L3",FALSE,TRUE)</formula>
    </cfRule>
  </conditionalFormatting>
  <conditionalFormatting sqref="J83">
    <cfRule type="expression" dxfId="132" priority="230">
      <formula>IF(LEFT(J$10,2)="Rå",FALSE,TRUE)</formula>
    </cfRule>
  </conditionalFormatting>
  <conditionalFormatting sqref="K100:K101">
    <cfRule type="expression" dxfId="131" priority="227">
      <formula>IF(K$17=1,FALSE,TRUE)</formula>
    </cfRule>
  </conditionalFormatting>
  <conditionalFormatting sqref="K83:K84">
    <cfRule type="cellIs" dxfId="130" priority="228" operator="lessThan">
      <formula>0</formula>
    </cfRule>
    <cfRule type="cellIs" dxfId="129" priority="229" operator="greaterThanOrEqual">
      <formula>0</formula>
    </cfRule>
  </conditionalFormatting>
  <conditionalFormatting sqref="K84">
    <cfRule type="expression" dxfId="128" priority="226">
      <formula>IF(LEFT(K$10,2)="L3",FALSE,TRUE)</formula>
    </cfRule>
  </conditionalFormatting>
  <conditionalFormatting sqref="K83">
    <cfRule type="expression" dxfId="127" priority="225">
      <formula>IF(LEFT(K$10,2)="Rå",FALSE,TRUE)</formula>
    </cfRule>
  </conditionalFormatting>
  <conditionalFormatting sqref="L100:L101">
    <cfRule type="expression" dxfId="126" priority="222">
      <formula>IF(L$17=1,FALSE,TRUE)</formula>
    </cfRule>
  </conditionalFormatting>
  <conditionalFormatting sqref="L83:L84">
    <cfRule type="cellIs" dxfId="125" priority="223" operator="lessThan">
      <formula>0</formula>
    </cfRule>
    <cfRule type="cellIs" dxfId="124" priority="224" operator="greaterThanOrEqual">
      <formula>0</formula>
    </cfRule>
  </conditionalFormatting>
  <conditionalFormatting sqref="L84">
    <cfRule type="expression" dxfId="123" priority="221">
      <formula>IF(LEFT(L$10,2)="L3",FALSE,TRUE)</formula>
    </cfRule>
  </conditionalFormatting>
  <conditionalFormatting sqref="L83">
    <cfRule type="expression" dxfId="122" priority="220">
      <formula>IF(LEFT(L$10,2)="Rå",FALSE,TRUE)</formula>
    </cfRule>
  </conditionalFormatting>
  <conditionalFormatting sqref="M100:M101">
    <cfRule type="expression" dxfId="121" priority="217">
      <formula>IF(M$17=1,FALSE,TRUE)</formula>
    </cfRule>
  </conditionalFormatting>
  <conditionalFormatting sqref="M83:M84">
    <cfRule type="cellIs" dxfId="120" priority="218" operator="lessThan">
      <formula>0</formula>
    </cfRule>
    <cfRule type="cellIs" dxfId="119" priority="219" operator="greaterThanOrEqual">
      <formula>0</formula>
    </cfRule>
  </conditionalFormatting>
  <conditionalFormatting sqref="M84">
    <cfRule type="expression" dxfId="118" priority="216">
      <formula>IF(LEFT(M$10,2)="L3",FALSE,TRUE)</formula>
    </cfRule>
  </conditionalFormatting>
  <conditionalFormatting sqref="M83">
    <cfRule type="expression" dxfId="117" priority="215">
      <formula>IF(LEFT(M$10,2)="Rå",FALSE,TRUE)</formula>
    </cfRule>
  </conditionalFormatting>
  <conditionalFormatting sqref="F117:F120 G120:M120">
    <cfRule type="expression" dxfId="116" priority="212">
      <formula>IF(F$18=1,FALSE,TRUE)</formula>
    </cfRule>
  </conditionalFormatting>
  <conditionalFormatting sqref="F117:F118">
    <cfRule type="cellIs" dxfId="115" priority="213" operator="lessThan">
      <formula>0</formula>
    </cfRule>
    <cfRule type="cellIs" dxfId="114" priority="214" operator="greaterThanOrEqual">
      <formula>0</formula>
    </cfRule>
  </conditionalFormatting>
  <conditionalFormatting sqref="F118">
    <cfRule type="expression" dxfId="113" priority="211">
      <formula>IF(LEFT(F$10,2)="L3",FALSE,TRUE)</formula>
    </cfRule>
  </conditionalFormatting>
  <conditionalFormatting sqref="F117">
    <cfRule type="expression" dxfId="112" priority="210">
      <formula>IF(LEFT(F$10,2)="Rå",FALSE,TRUE)</formula>
    </cfRule>
  </conditionalFormatting>
  <conditionalFormatting sqref="G135:G145">
    <cfRule type="expression" dxfId="111" priority="209">
      <formula>IF(G$18=1,FALSE,TRUE)</formula>
    </cfRule>
  </conditionalFormatting>
  <conditionalFormatting sqref="G117:G120">
    <cfRule type="expression" dxfId="110" priority="206">
      <formula>IF(G$18=1,FALSE,TRUE)</formula>
    </cfRule>
  </conditionalFormatting>
  <conditionalFormatting sqref="G117:G118">
    <cfRule type="cellIs" dxfId="109" priority="207" operator="lessThan">
      <formula>0</formula>
    </cfRule>
    <cfRule type="cellIs" dxfId="108" priority="208" operator="greaterThanOrEqual">
      <formula>0</formula>
    </cfRule>
  </conditionalFormatting>
  <conditionalFormatting sqref="G118">
    <cfRule type="expression" dxfId="107" priority="205">
      <formula>IF(LEFT(G$10,2)="L3",FALSE,TRUE)</formula>
    </cfRule>
  </conditionalFormatting>
  <conditionalFormatting sqref="G117">
    <cfRule type="expression" dxfId="106" priority="204">
      <formula>IF(LEFT(G$10,2)="Rå",FALSE,TRUE)</formula>
    </cfRule>
  </conditionalFormatting>
  <conditionalFormatting sqref="H135:H145">
    <cfRule type="expression" dxfId="105" priority="203">
      <formula>IF(H$18=1,FALSE,TRUE)</formula>
    </cfRule>
  </conditionalFormatting>
  <conditionalFormatting sqref="H117:H120">
    <cfRule type="expression" dxfId="104" priority="200">
      <formula>IF(H$18=1,FALSE,TRUE)</formula>
    </cfRule>
  </conditionalFormatting>
  <conditionalFormatting sqref="H117:H118">
    <cfRule type="cellIs" dxfId="103" priority="201" operator="lessThan">
      <formula>0</formula>
    </cfRule>
    <cfRule type="cellIs" dxfId="102" priority="202" operator="greaterThanOrEqual">
      <formula>0</formula>
    </cfRule>
  </conditionalFormatting>
  <conditionalFormatting sqref="H118">
    <cfRule type="expression" dxfId="101" priority="199">
      <formula>IF(LEFT(H$10,2)="L3",FALSE,TRUE)</formula>
    </cfRule>
  </conditionalFormatting>
  <conditionalFormatting sqref="H117">
    <cfRule type="expression" dxfId="100" priority="198">
      <formula>IF(LEFT(H$10,2)="Rå",FALSE,TRUE)</formula>
    </cfRule>
  </conditionalFormatting>
  <conditionalFormatting sqref="I135:I145">
    <cfRule type="expression" dxfId="99" priority="197">
      <formula>IF(I$18=1,FALSE,TRUE)</formula>
    </cfRule>
  </conditionalFormatting>
  <conditionalFormatting sqref="I117:I120">
    <cfRule type="expression" dxfId="98" priority="194">
      <formula>IF(I$18=1,FALSE,TRUE)</formula>
    </cfRule>
  </conditionalFormatting>
  <conditionalFormatting sqref="I117:I118">
    <cfRule type="cellIs" dxfId="97" priority="195" operator="lessThan">
      <formula>0</formula>
    </cfRule>
    <cfRule type="cellIs" dxfId="96" priority="196" operator="greaterThanOrEqual">
      <formula>0</formula>
    </cfRule>
  </conditionalFormatting>
  <conditionalFormatting sqref="I118">
    <cfRule type="expression" dxfId="95" priority="193">
      <formula>IF(LEFT(I$10,2)="L3",FALSE,TRUE)</formula>
    </cfRule>
  </conditionalFormatting>
  <conditionalFormatting sqref="I117">
    <cfRule type="expression" dxfId="94" priority="192">
      <formula>IF(LEFT(I$10,2)="Rå",FALSE,TRUE)</formula>
    </cfRule>
  </conditionalFormatting>
  <conditionalFormatting sqref="J135:J145">
    <cfRule type="expression" dxfId="93" priority="191">
      <formula>IF(J$18=1,FALSE,TRUE)</formula>
    </cfRule>
  </conditionalFormatting>
  <conditionalFormatting sqref="J117:J120">
    <cfRule type="expression" dxfId="92" priority="188">
      <formula>IF(J$18=1,FALSE,TRUE)</formula>
    </cfRule>
  </conditionalFormatting>
  <conditionalFormatting sqref="J117:J118">
    <cfRule type="cellIs" dxfId="91" priority="189" operator="lessThan">
      <formula>0</formula>
    </cfRule>
    <cfRule type="cellIs" dxfId="90" priority="190" operator="greaterThanOrEqual">
      <formula>0</formula>
    </cfRule>
  </conditionalFormatting>
  <conditionalFormatting sqref="J118">
    <cfRule type="expression" dxfId="89" priority="187">
      <formula>IF(LEFT(J$10,2)="L3",FALSE,TRUE)</formula>
    </cfRule>
  </conditionalFormatting>
  <conditionalFormatting sqref="J117">
    <cfRule type="expression" dxfId="88" priority="186">
      <formula>IF(LEFT(J$10,2)="Rå",FALSE,TRUE)</formula>
    </cfRule>
  </conditionalFormatting>
  <conditionalFormatting sqref="K135:K145">
    <cfRule type="expression" dxfId="87" priority="185">
      <formula>IF(K$18=1,FALSE,TRUE)</formula>
    </cfRule>
  </conditionalFormatting>
  <conditionalFormatting sqref="K117:K120">
    <cfRule type="expression" dxfId="86" priority="182">
      <formula>IF(K$18=1,FALSE,TRUE)</formula>
    </cfRule>
  </conditionalFormatting>
  <conditionalFormatting sqref="K117:K118">
    <cfRule type="cellIs" dxfId="85" priority="183" operator="lessThan">
      <formula>0</formula>
    </cfRule>
    <cfRule type="cellIs" dxfId="84" priority="184" operator="greaterThanOrEqual">
      <formula>0</formula>
    </cfRule>
  </conditionalFormatting>
  <conditionalFormatting sqref="K118">
    <cfRule type="expression" dxfId="83" priority="181">
      <formula>IF(LEFT(K$10,2)="L3",FALSE,TRUE)</formula>
    </cfRule>
  </conditionalFormatting>
  <conditionalFormatting sqref="K117">
    <cfRule type="expression" dxfId="82" priority="180">
      <formula>IF(LEFT(K$10,2)="Rå",FALSE,TRUE)</formula>
    </cfRule>
  </conditionalFormatting>
  <conditionalFormatting sqref="L135:L145">
    <cfRule type="expression" dxfId="81" priority="179">
      <formula>IF(L$18=1,FALSE,TRUE)</formula>
    </cfRule>
  </conditionalFormatting>
  <conditionalFormatting sqref="L117:L120">
    <cfRule type="expression" dxfId="80" priority="176">
      <formula>IF(L$18=1,FALSE,TRUE)</formula>
    </cfRule>
  </conditionalFormatting>
  <conditionalFormatting sqref="L117:L118">
    <cfRule type="cellIs" dxfId="79" priority="177" operator="lessThan">
      <formula>0</formula>
    </cfRule>
    <cfRule type="cellIs" dxfId="78" priority="178" operator="greaterThanOrEqual">
      <formula>0</formula>
    </cfRule>
  </conditionalFormatting>
  <conditionalFormatting sqref="L118">
    <cfRule type="expression" dxfId="77" priority="175">
      <formula>IF(LEFT(L$10,2)="L3",FALSE,TRUE)</formula>
    </cfRule>
  </conditionalFormatting>
  <conditionalFormatting sqref="L117">
    <cfRule type="expression" dxfId="76" priority="174">
      <formula>IF(LEFT(L$10,2)="Rå",FALSE,TRUE)</formula>
    </cfRule>
  </conditionalFormatting>
  <conditionalFormatting sqref="M135:M145">
    <cfRule type="expression" dxfId="75" priority="173">
      <formula>IF(M$18=1,FALSE,TRUE)</formula>
    </cfRule>
  </conditionalFormatting>
  <conditionalFormatting sqref="M117:M120">
    <cfRule type="expression" dxfId="74" priority="170">
      <formula>IF(M$18=1,FALSE,TRUE)</formula>
    </cfRule>
  </conditionalFormatting>
  <conditionalFormatting sqref="M117:M118">
    <cfRule type="cellIs" dxfId="73" priority="171" operator="lessThan">
      <formula>0</formula>
    </cfRule>
    <cfRule type="cellIs" dxfId="72" priority="172" operator="greaterThanOrEqual">
      <formula>0</formula>
    </cfRule>
  </conditionalFormatting>
  <conditionalFormatting sqref="M118">
    <cfRule type="expression" dxfId="71" priority="169">
      <formula>IF(LEFT(M$10,2)="L3",FALSE,TRUE)</formula>
    </cfRule>
  </conditionalFormatting>
  <conditionalFormatting sqref="M117">
    <cfRule type="expression" dxfId="70" priority="168">
      <formula>IF(LEFT(M$10,2)="Rå",FALSE,TRUE)</formula>
    </cfRule>
  </conditionalFormatting>
  <conditionalFormatting sqref="F48:M50">
    <cfRule type="cellIs" dxfId="69" priority="342" operator="lessThan">
      <formula>0</formula>
    </cfRule>
    <cfRule type="cellIs" dxfId="68" priority="343" operator="greaterThanOrEqual">
      <formula>0</formula>
    </cfRule>
  </conditionalFormatting>
  <conditionalFormatting sqref="F82:M82">
    <cfRule type="cellIs" dxfId="67" priority="157" operator="lessThan">
      <formula>0</formula>
    </cfRule>
    <cfRule type="cellIs" dxfId="66" priority="158" operator="greaterThanOrEqual">
      <formula>0</formula>
    </cfRule>
  </conditionalFormatting>
  <conditionalFormatting sqref="F116:M116">
    <cfRule type="cellIs" dxfId="65" priority="155" operator="lessThan">
      <formula>0</formula>
    </cfRule>
    <cfRule type="cellIs" dxfId="64" priority="156" operator="greaterThanOrEqual">
      <formula>0</formula>
    </cfRule>
  </conditionalFormatting>
  <conditionalFormatting sqref="M13">
    <cfRule type="expression" dxfId="63" priority="125">
      <formula>IF(M12=0,TRUE,FALSE)</formula>
    </cfRule>
  </conditionalFormatting>
  <conditionalFormatting sqref="M17">
    <cfRule type="expression" dxfId="62" priority="123">
      <formula>IF(M$82&lt;0,TRUE,FALSE)</formula>
    </cfRule>
  </conditionalFormatting>
  <conditionalFormatting sqref="M18">
    <cfRule type="expression" dxfId="61" priority="122">
      <formula>IF(M$116&lt;0,TRUE,FALSE)</formula>
    </cfRule>
  </conditionalFormatting>
  <conditionalFormatting sqref="M6:M18 F15:F18">
    <cfRule type="expression" dxfId="60" priority="64">
      <formula>IF(F$5="",TRUE,FALSE)</formula>
    </cfRule>
  </conditionalFormatting>
  <conditionalFormatting sqref="F13">
    <cfRule type="expression" dxfId="59" priority="63">
      <formula>IF(F12=0,TRUE,FALSE)</formula>
    </cfRule>
  </conditionalFormatting>
  <conditionalFormatting sqref="F92:M92">
    <cfRule type="expression" dxfId="58" priority="90">
      <formula>IF(F$16=1,FALSE,TRUE)</formula>
    </cfRule>
  </conditionalFormatting>
  <conditionalFormatting sqref="F30:M36">
    <cfRule type="expression" dxfId="57" priority="89">
      <formula>IF(F$17=1,FALSE,TRUE)</formula>
    </cfRule>
  </conditionalFormatting>
  <conditionalFormatting sqref="F38:M44">
    <cfRule type="expression" dxfId="56" priority="88">
      <formula>IF(F$18=1,FALSE,TRUE)</formula>
    </cfRule>
  </conditionalFormatting>
  <conditionalFormatting sqref="J16">
    <cfRule type="expression" dxfId="55" priority="35">
      <formula>IF(J$48&lt;0,TRUE,FALSE)</formula>
    </cfRule>
  </conditionalFormatting>
  <conditionalFormatting sqref="J6:J18">
    <cfRule type="expression" dxfId="54" priority="34">
      <formula>IF(J$5="",TRUE,FALSE)</formula>
    </cfRule>
  </conditionalFormatting>
  <conditionalFormatting sqref="K16">
    <cfRule type="expression" dxfId="53" priority="29">
      <formula>IF(K$48&lt;0,TRUE,FALSE)</formula>
    </cfRule>
  </conditionalFormatting>
  <conditionalFormatting sqref="K6:K18">
    <cfRule type="expression" dxfId="52" priority="28">
      <formula>IF(K$5="",TRUE,FALSE)</formula>
    </cfRule>
  </conditionalFormatting>
  <conditionalFormatting sqref="M16">
    <cfRule type="expression" dxfId="51" priority="65">
      <formula>IF(M$48&lt;0,TRUE,FALSE)</formula>
    </cfRule>
  </conditionalFormatting>
  <conditionalFormatting sqref="F17">
    <cfRule type="expression" dxfId="50" priority="62">
      <formula>IF(F$82&lt;0,TRUE,FALSE)</formula>
    </cfRule>
  </conditionalFormatting>
  <conditionalFormatting sqref="F18">
    <cfRule type="expression" dxfId="49" priority="61">
      <formula>IF(F$116&lt;0,TRUE,FALSE)</formula>
    </cfRule>
  </conditionalFormatting>
  <conditionalFormatting sqref="F16">
    <cfRule type="expression" dxfId="48" priority="59">
      <formula>IF(F$48&lt;0,TRUE,FALSE)</formula>
    </cfRule>
  </conditionalFormatting>
  <conditionalFormatting sqref="F6:F14">
    <cfRule type="expression" dxfId="47" priority="58">
      <formula>IF(F$5="",TRUE,FALSE)</formula>
    </cfRule>
  </conditionalFormatting>
  <conditionalFormatting sqref="G13">
    <cfRule type="expression" dxfId="46" priority="57">
      <formula>IF(G12=0,TRUE,FALSE)</formula>
    </cfRule>
  </conditionalFormatting>
  <conditionalFormatting sqref="G17">
    <cfRule type="expression" dxfId="45" priority="56">
      <formula>IF(G$82&lt;0,TRUE,FALSE)</formula>
    </cfRule>
  </conditionalFormatting>
  <conditionalFormatting sqref="G18">
    <cfRule type="expression" dxfId="44" priority="55">
      <formula>IF(G$116&lt;0,TRUE,FALSE)</formula>
    </cfRule>
  </conditionalFormatting>
  <conditionalFormatting sqref="G16">
    <cfRule type="expression" dxfId="43" priority="53">
      <formula>IF(G$48&lt;0,TRUE,FALSE)</formula>
    </cfRule>
  </conditionalFormatting>
  <conditionalFormatting sqref="G6:G18">
    <cfRule type="expression" dxfId="42" priority="52">
      <formula>IF(G$5="",TRUE,FALSE)</formula>
    </cfRule>
  </conditionalFormatting>
  <conditionalFormatting sqref="H13">
    <cfRule type="expression" dxfId="41" priority="51">
      <formula>IF(H12=0,TRUE,FALSE)</formula>
    </cfRule>
  </conditionalFormatting>
  <conditionalFormatting sqref="H17">
    <cfRule type="expression" dxfId="40" priority="50">
      <formula>IF(H$82&lt;0,TRUE,FALSE)</formula>
    </cfRule>
  </conditionalFormatting>
  <conditionalFormatting sqref="H18">
    <cfRule type="expression" dxfId="39" priority="49">
      <formula>IF(H$116&lt;0,TRUE,FALSE)</formula>
    </cfRule>
  </conditionalFormatting>
  <conditionalFormatting sqref="H16">
    <cfRule type="expression" dxfId="38" priority="47">
      <formula>IF(H$48&lt;0,TRUE,FALSE)</formula>
    </cfRule>
  </conditionalFormatting>
  <conditionalFormatting sqref="H6:H18">
    <cfRule type="expression" dxfId="37" priority="46">
      <formula>IF(H$5="",TRUE,FALSE)</formula>
    </cfRule>
  </conditionalFormatting>
  <conditionalFormatting sqref="I13">
    <cfRule type="expression" dxfId="36" priority="45">
      <formula>IF(I12=0,TRUE,FALSE)</formula>
    </cfRule>
  </conditionalFormatting>
  <conditionalFormatting sqref="I17">
    <cfRule type="expression" dxfId="35" priority="44">
      <formula>IF(I$82&lt;0,TRUE,FALSE)</formula>
    </cfRule>
  </conditionalFormatting>
  <conditionalFormatting sqref="I18">
    <cfRule type="expression" dxfId="34" priority="43">
      <formula>IF(I$116&lt;0,TRUE,FALSE)</formula>
    </cfRule>
  </conditionalFormatting>
  <conditionalFormatting sqref="I16">
    <cfRule type="expression" dxfId="33" priority="41">
      <formula>IF(I$48&lt;0,TRUE,FALSE)</formula>
    </cfRule>
  </conditionalFormatting>
  <conditionalFormatting sqref="I6:I18">
    <cfRule type="expression" dxfId="32" priority="40">
      <formula>IF(I$5="",TRUE,FALSE)</formula>
    </cfRule>
  </conditionalFormatting>
  <conditionalFormatting sqref="J13">
    <cfRule type="expression" dxfId="31" priority="39">
      <formula>IF(J12=0,TRUE,FALSE)</formula>
    </cfRule>
  </conditionalFormatting>
  <conditionalFormatting sqref="J17">
    <cfRule type="expression" dxfId="30" priority="38">
      <formula>IF(J$82&lt;0,TRUE,FALSE)</formula>
    </cfRule>
  </conditionalFormatting>
  <conditionalFormatting sqref="J18">
    <cfRule type="expression" dxfId="29" priority="37">
      <formula>IF(J$116&lt;0,TRUE,FALSE)</formula>
    </cfRule>
  </conditionalFormatting>
  <conditionalFormatting sqref="K13">
    <cfRule type="expression" dxfId="28" priority="33">
      <formula>IF(K12=0,TRUE,FALSE)</formula>
    </cfRule>
  </conditionalFormatting>
  <conditionalFormatting sqref="K17">
    <cfRule type="expression" dxfId="27" priority="32">
      <formula>IF(K$82&lt;0,TRUE,FALSE)</formula>
    </cfRule>
  </conditionalFormatting>
  <conditionalFormatting sqref="K18">
    <cfRule type="expression" dxfId="26" priority="31">
      <formula>IF(K$116&lt;0,TRUE,FALSE)</formula>
    </cfRule>
  </conditionalFormatting>
  <conditionalFormatting sqref="L13">
    <cfRule type="expression" dxfId="25" priority="27">
      <formula>IF(L12=0,TRUE,FALSE)</formula>
    </cfRule>
  </conditionalFormatting>
  <conditionalFormatting sqref="L17">
    <cfRule type="expression" dxfId="24" priority="26">
      <formula>IF(L$82&lt;0,TRUE,FALSE)</formula>
    </cfRule>
  </conditionalFormatting>
  <conditionalFormatting sqref="L18">
    <cfRule type="expression" dxfId="23" priority="25">
      <formula>IF(L$116&lt;0,TRUE,FALSE)</formula>
    </cfRule>
  </conditionalFormatting>
  <conditionalFormatting sqref="L16">
    <cfRule type="expression" dxfId="22" priority="23">
      <formula>IF(L$48&lt;0,TRUE,FALSE)</formula>
    </cfRule>
  </conditionalFormatting>
  <conditionalFormatting sqref="L6:L18">
    <cfRule type="expression" dxfId="21" priority="22">
      <formula>IF(L$5="",TRUE,FALSE)</formula>
    </cfRule>
  </conditionalFormatting>
  <conditionalFormatting sqref="F65:M65">
    <cfRule type="expression" dxfId="20" priority="21">
      <formula>IF(LEFT(F$10,2)="Rå",FALSE,TRUE)</formula>
    </cfRule>
  </conditionalFormatting>
  <conditionalFormatting sqref="F93:M93">
    <cfRule type="expression" dxfId="19" priority="20">
      <formula>IF(F$16=1,FALSE,TRUE)</formula>
    </cfRule>
  </conditionalFormatting>
  <conditionalFormatting sqref="F99:M99">
    <cfRule type="expression" dxfId="18" priority="19">
      <formula>IF(LEFT(F$10,2)="Rå",FALSE,TRUE)</formula>
    </cfRule>
  </conditionalFormatting>
  <conditionalFormatting sqref="F99:M99">
    <cfRule type="expression" dxfId="17" priority="18">
      <formula>IF(F$17=1,FALSE,TRUE)</formula>
    </cfRule>
  </conditionalFormatting>
  <conditionalFormatting sqref="G99">
    <cfRule type="expression" dxfId="16" priority="17">
      <formula>IF(G$17=1,FALSE,TRUE)</formula>
    </cfRule>
  </conditionalFormatting>
  <conditionalFormatting sqref="H99">
    <cfRule type="expression" dxfId="15" priority="16">
      <formula>IF(H$17=1,FALSE,TRUE)</formula>
    </cfRule>
  </conditionalFormatting>
  <conditionalFormatting sqref="I99">
    <cfRule type="expression" dxfId="14" priority="15">
      <formula>IF(I$17=1,FALSE,TRUE)</formula>
    </cfRule>
  </conditionalFormatting>
  <conditionalFormatting sqref="J99">
    <cfRule type="expression" dxfId="13" priority="14">
      <formula>IF(J$17=1,FALSE,TRUE)</formula>
    </cfRule>
  </conditionalFormatting>
  <conditionalFormatting sqref="K99">
    <cfRule type="expression" dxfId="12" priority="13">
      <formula>IF(K$17=1,FALSE,TRUE)</formula>
    </cfRule>
  </conditionalFormatting>
  <conditionalFormatting sqref="L99">
    <cfRule type="expression" dxfId="11" priority="12">
      <formula>IF(L$17=1,FALSE,TRUE)</formula>
    </cfRule>
  </conditionalFormatting>
  <conditionalFormatting sqref="M99">
    <cfRule type="expression" dxfId="10" priority="11">
      <formula>IF(M$17=1,FALSE,TRUE)</formula>
    </cfRule>
  </conditionalFormatting>
  <conditionalFormatting sqref="F99:M99">
    <cfRule type="expression" dxfId="9" priority="10">
      <formula>IF(F$16=1,FALSE,TRUE)</formula>
    </cfRule>
  </conditionalFormatting>
  <conditionalFormatting sqref="F132:M132">
    <cfRule type="expression" dxfId="8" priority="9">
      <formula>IF(F$18=1,FALSE,TRUE)</formula>
    </cfRule>
  </conditionalFormatting>
  <conditionalFormatting sqref="F132:M132">
    <cfRule type="expression" dxfId="7" priority="8">
      <formula>IF(LEFT(F$10,2)="Rå",FALSE,TRUE)</formula>
    </cfRule>
  </conditionalFormatting>
  <conditionalFormatting sqref="G132">
    <cfRule type="expression" dxfId="6" priority="7">
      <formula>IF(G$18=1,FALSE,TRUE)</formula>
    </cfRule>
  </conditionalFormatting>
  <conditionalFormatting sqref="H132">
    <cfRule type="expression" dxfId="5" priority="6">
      <formula>IF(H$18=1,FALSE,TRUE)</formula>
    </cfRule>
  </conditionalFormatting>
  <conditionalFormatting sqref="I132">
    <cfRule type="expression" dxfId="4" priority="5">
      <formula>IF(I$18=1,FALSE,TRUE)</formula>
    </cfRule>
  </conditionalFormatting>
  <conditionalFormatting sqref="J132">
    <cfRule type="expression" dxfId="3" priority="4">
      <formula>IF(J$18=1,FALSE,TRUE)</formula>
    </cfRule>
  </conditionalFormatting>
  <conditionalFormatting sqref="K132">
    <cfRule type="expression" dxfId="2" priority="3">
      <formula>IF(K$18=1,FALSE,TRUE)</formula>
    </cfRule>
  </conditionalFormatting>
  <conditionalFormatting sqref="L132">
    <cfRule type="expression" dxfId="1" priority="2">
      <formula>IF(L$18=1,FALSE,TRUE)</formula>
    </cfRule>
  </conditionalFormatting>
  <conditionalFormatting sqref="M132">
    <cfRule type="expression" dxfId="0" priority="1">
      <formula>IF(M$18=1,FALSE,TRUE)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Tabeller!$C$5:$C$6</xm:f>
          </x14:formula1>
          <xm:sqref>F9:M9</xm:sqref>
        </x14:dataValidation>
        <x14:dataValidation type="list" allowBlank="1" showInputMessage="1" showErrorMessage="1">
          <x14:formula1>
            <xm:f>IF(F$9="Kobber",Tabeller!$C$9:$C$10,Tabeller!$C$13:$C$14)</xm:f>
          </x14:formula1>
          <xm:sqref>F10:M10</xm:sqref>
        </x14:dataValidation>
        <x14:dataValidation type="list" allowBlank="1" showInputMessage="1" showErrorMessage="1">
          <x14:formula1>
            <xm:f>Forudsætninger!$C$77:$C$82</xm:f>
          </x14:formula1>
          <xm:sqref>F13:M13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M96"/>
  <sheetViews>
    <sheetView showGridLines="0" zoomScale="85" zoomScaleNormal="85" workbookViewId="0">
      <selection activeCell="E90" sqref="E90"/>
    </sheetView>
  </sheetViews>
  <sheetFormatPr defaultRowHeight="15" x14ac:dyDescent="0.25"/>
  <cols>
    <col min="1" max="2" width="2.85546875" customWidth="1"/>
    <col min="3" max="3" width="47" bestFit="1" customWidth="1"/>
    <col min="4" max="4" width="9.140625" style="6"/>
    <col min="5" max="9" width="12.85546875" customWidth="1"/>
  </cols>
  <sheetData>
    <row r="2" spans="2:9" s="80" customFormat="1" ht="30" customHeight="1" x14ac:dyDescent="0.25">
      <c r="B2" s="77" t="s">
        <v>53</v>
      </c>
      <c r="C2" s="78"/>
      <c r="D2" s="78"/>
    </row>
    <row r="3" spans="2:9" ht="18" thickBot="1" x14ac:dyDescent="0.35">
      <c r="B3" s="4">
        <v>1</v>
      </c>
      <c r="C3" s="4" t="s">
        <v>90</v>
      </c>
      <c r="D3" s="4"/>
      <c r="E3" s="22"/>
      <c r="F3" s="22"/>
      <c r="G3" s="22"/>
      <c r="H3" s="22"/>
      <c r="I3" s="22"/>
    </row>
    <row r="4" spans="2:9" ht="18" thickTop="1" x14ac:dyDescent="0.3">
      <c r="B4" s="84"/>
      <c r="C4" s="84"/>
      <c r="D4" s="84"/>
      <c r="E4" s="85"/>
      <c r="F4" s="85"/>
      <c r="G4" s="85"/>
      <c r="H4" s="85"/>
      <c r="I4" s="85"/>
    </row>
    <row r="5" spans="2:9" x14ac:dyDescent="0.25">
      <c r="B5" s="9" t="s">
        <v>109</v>
      </c>
      <c r="C5" s="9"/>
      <c r="D5" s="9"/>
      <c r="E5" s="88"/>
      <c r="F5" s="9"/>
      <c r="G5" s="9"/>
      <c r="H5" s="9"/>
      <c r="I5" s="9"/>
    </row>
    <row r="6" spans="2:9" x14ac:dyDescent="0.25">
      <c r="B6" s="2"/>
      <c r="C6" t="s">
        <v>111</v>
      </c>
      <c r="D6" s="6" t="s">
        <v>34</v>
      </c>
      <c r="E6" s="92"/>
    </row>
    <row r="7" spans="2:9" x14ac:dyDescent="0.25">
      <c r="B7" s="2"/>
      <c r="C7" t="s">
        <v>112</v>
      </c>
      <c r="D7" s="6" t="s">
        <v>34</v>
      </c>
      <c r="E7" s="92"/>
    </row>
    <row r="8" spans="2:9" x14ac:dyDescent="0.25">
      <c r="B8" s="2"/>
      <c r="C8" t="s">
        <v>50</v>
      </c>
      <c r="D8" s="6" t="s">
        <v>34</v>
      </c>
      <c r="E8" s="92"/>
    </row>
    <row r="9" spans="2:9" x14ac:dyDescent="0.25">
      <c r="B9" s="2"/>
    </row>
    <row r="10" spans="2:9" x14ac:dyDescent="0.25">
      <c r="B10" s="9" t="s">
        <v>110</v>
      </c>
      <c r="C10" s="9"/>
      <c r="D10" s="9"/>
      <c r="E10" s="88"/>
      <c r="F10" s="9"/>
      <c r="G10" s="9"/>
      <c r="H10" s="9"/>
      <c r="I10" s="9"/>
    </row>
    <row r="11" spans="2:9" x14ac:dyDescent="0.25">
      <c r="B11" s="2"/>
      <c r="C11" t="s">
        <v>65</v>
      </c>
      <c r="D11" s="6" t="s">
        <v>34</v>
      </c>
      <c r="E11" s="92"/>
    </row>
    <row r="12" spans="2:9" x14ac:dyDescent="0.25">
      <c r="B12" s="2"/>
      <c r="C12" t="s">
        <v>51</v>
      </c>
      <c r="D12" s="6" t="s">
        <v>34</v>
      </c>
      <c r="E12" s="92"/>
    </row>
    <row r="13" spans="2:9" x14ac:dyDescent="0.25">
      <c r="B13" s="2"/>
      <c r="E13" s="16"/>
    </row>
    <row r="14" spans="2:9" x14ac:dyDescent="0.25">
      <c r="B14" s="9" t="s">
        <v>25</v>
      </c>
      <c r="C14" s="9"/>
      <c r="D14" s="9"/>
      <c r="E14" s="88" t="s">
        <v>2</v>
      </c>
      <c r="F14" s="88" t="s">
        <v>3</v>
      </c>
      <c r="G14" s="88"/>
      <c r="H14" s="88"/>
      <c r="I14" s="88"/>
    </row>
    <row r="15" spans="2:9" x14ac:dyDescent="0.25">
      <c r="C15" s="20">
        <v>20</v>
      </c>
      <c r="D15" s="6" t="s">
        <v>34</v>
      </c>
      <c r="E15" s="97"/>
      <c r="F15" s="97"/>
      <c r="G15" s="91"/>
    </row>
    <row r="16" spans="2:9" x14ac:dyDescent="0.25">
      <c r="C16" s="20">
        <v>25</v>
      </c>
      <c r="D16" s="6" t="s">
        <v>34</v>
      </c>
      <c r="E16" s="97"/>
      <c r="F16" s="97"/>
      <c r="G16" s="91"/>
    </row>
    <row r="17" spans="2:13" x14ac:dyDescent="0.25">
      <c r="C17" s="20">
        <v>30</v>
      </c>
      <c r="D17" s="6" t="s">
        <v>34</v>
      </c>
      <c r="E17" s="97"/>
      <c r="F17" s="97"/>
      <c r="G17" s="91"/>
    </row>
    <row r="18" spans="2:13" x14ac:dyDescent="0.25">
      <c r="C18" s="20">
        <v>40</v>
      </c>
      <c r="D18" s="6" t="s">
        <v>34</v>
      </c>
      <c r="E18" s="97"/>
      <c r="F18" s="97"/>
      <c r="G18" s="91"/>
    </row>
    <row r="19" spans="2:13" x14ac:dyDescent="0.25">
      <c r="C19" s="20">
        <v>50</v>
      </c>
      <c r="D19" s="6" t="s">
        <v>34</v>
      </c>
      <c r="E19" s="97"/>
      <c r="F19" s="97"/>
      <c r="G19" s="91"/>
    </row>
    <row r="20" spans="2:13" x14ac:dyDescent="0.25">
      <c r="C20" s="20">
        <v>70</v>
      </c>
      <c r="D20" s="6" t="s">
        <v>34</v>
      </c>
      <c r="E20" s="97"/>
      <c r="F20" s="97"/>
      <c r="G20" s="91"/>
    </row>
    <row r="21" spans="2:13" x14ac:dyDescent="0.25">
      <c r="C21" s="20">
        <v>100</v>
      </c>
      <c r="D21" s="6" t="s">
        <v>34</v>
      </c>
      <c r="E21" s="97"/>
      <c r="F21" s="97"/>
      <c r="G21" s="91"/>
    </row>
    <row r="22" spans="2:13" x14ac:dyDescent="0.25">
      <c r="B22" s="2"/>
      <c r="C22" s="2"/>
      <c r="D22" s="21"/>
      <c r="E22" s="99"/>
      <c r="F22" s="99"/>
      <c r="G22" s="16"/>
    </row>
    <row r="23" spans="2:13" x14ac:dyDescent="0.25">
      <c r="C23" s="3" t="s">
        <v>40</v>
      </c>
      <c r="D23" s="21" t="s">
        <v>34</v>
      </c>
      <c r="E23" s="98"/>
      <c r="F23" s="98"/>
      <c r="G23" s="16"/>
    </row>
    <row r="24" spans="2:13" x14ac:dyDescent="0.25">
      <c r="C24" s="3" t="s">
        <v>41</v>
      </c>
      <c r="D24" s="21" t="s">
        <v>34</v>
      </c>
      <c r="E24" s="98"/>
      <c r="F24" s="98"/>
      <c r="G24" s="16"/>
    </row>
    <row r="25" spans="2:13" x14ac:dyDescent="0.25">
      <c r="C25" s="3" t="s">
        <v>42</v>
      </c>
      <c r="D25" s="21" t="s">
        <v>34</v>
      </c>
      <c r="E25" s="98"/>
      <c r="F25" s="98"/>
      <c r="G25" s="16"/>
    </row>
    <row r="26" spans="2:13" x14ac:dyDescent="0.25">
      <c r="E26" s="19"/>
      <c r="F26" s="19"/>
    </row>
    <row r="27" spans="2:13" s="2" customFormat="1" x14ac:dyDescent="0.25">
      <c r="B27" s="9" t="s">
        <v>92</v>
      </c>
      <c r="C27" s="9"/>
      <c r="D27" s="9"/>
      <c r="E27" s="88" t="s">
        <v>2</v>
      </c>
      <c r="F27" s="88" t="s">
        <v>3</v>
      </c>
      <c r="G27" s="9"/>
      <c r="H27" s="9"/>
      <c r="I27" s="9"/>
    </row>
    <row r="28" spans="2:13" x14ac:dyDescent="0.25">
      <c r="B28" s="2"/>
      <c r="C28" t="s">
        <v>35</v>
      </c>
      <c r="D28" s="6" t="s">
        <v>47</v>
      </c>
      <c r="E28" s="92"/>
      <c r="F28" s="92"/>
    </row>
    <row r="29" spans="2:13" x14ac:dyDescent="0.25">
      <c r="B29" s="2"/>
      <c r="C29" t="s">
        <v>25</v>
      </c>
      <c r="D29" s="6" t="s">
        <v>47</v>
      </c>
      <c r="E29" s="92"/>
      <c r="F29" s="92"/>
    </row>
    <row r="31" spans="2:13" x14ac:dyDescent="0.25">
      <c r="B31" s="9" t="s">
        <v>85</v>
      </c>
      <c r="C31" s="9"/>
      <c r="D31" s="9"/>
      <c r="E31" s="95" t="s">
        <v>101</v>
      </c>
      <c r="F31" s="95" t="s">
        <v>102</v>
      </c>
      <c r="G31" s="95" t="s">
        <v>103</v>
      </c>
      <c r="H31" s="95" t="s">
        <v>104</v>
      </c>
      <c r="I31" s="95" t="s">
        <v>56</v>
      </c>
      <c r="K31" s="16"/>
      <c r="L31" s="16"/>
      <c r="M31" s="16"/>
    </row>
    <row r="32" spans="2:13" x14ac:dyDescent="0.25">
      <c r="B32" s="2"/>
      <c r="C32" s="82">
        <v>20</v>
      </c>
      <c r="D32" s="6" t="s">
        <v>34</v>
      </c>
      <c r="E32" s="55"/>
      <c r="F32" s="55"/>
      <c r="G32" s="55"/>
      <c r="H32" s="55"/>
      <c r="I32" s="55"/>
      <c r="K32" s="16"/>
      <c r="L32" s="16"/>
      <c r="M32" s="16"/>
    </row>
    <row r="33" spans="2:13" x14ac:dyDescent="0.25">
      <c r="B33" s="2"/>
      <c r="C33" s="82">
        <v>25</v>
      </c>
      <c r="D33" s="6" t="s">
        <v>34</v>
      </c>
      <c r="E33" s="83"/>
      <c r="F33" s="83"/>
      <c r="G33" s="83"/>
      <c r="H33" s="83"/>
      <c r="I33" s="83"/>
      <c r="K33" s="16"/>
      <c r="L33" s="16"/>
      <c r="M33" s="16"/>
    </row>
    <row r="34" spans="2:13" x14ac:dyDescent="0.25">
      <c r="B34" s="2"/>
      <c r="C34" s="82">
        <v>30</v>
      </c>
      <c r="D34" s="6" t="s">
        <v>34</v>
      </c>
      <c r="E34" s="83"/>
      <c r="F34" s="83"/>
      <c r="G34" s="83"/>
      <c r="H34" s="83"/>
      <c r="I34" s="83"/>
      <c r="K34" s="16"/>
      <c r="L34" s="16"/>
      <c r="M34" s="16"/>
    </row>
    <row r="35" spans="2:13" x14ac:dyDescent="0.25">
      <c r="B35" s="2"/>
      <c r="C35" s="82">
        <v>40</v>
      </c>
      <c r="D35" s="6" t="s">
        <v>34</v>
      </c>
      <c r="E35" s="83"/>
      <c r="F35" s="83"/>
      <c r="G35" s="83"/>
      <c r="H35" s="83"/>
      <c r="I35" s="83"/>
      <c r="K35" s="16"/>
      <c r="L35" s="16"/>
      <c r="M35" s="16"/>
    </row>
    <row r="36" spans="2:13" x14ac:dyDescent="0.25">
      <c r="B36" s="2"/>
      <c r="C36" s="82">
        <v>50</v>
      </c>
      <c r="D36" s="6" t="s">
        <v>34</v>
      </c>
      <c r="E36" s="83"/>
      <c r="F36" s="83"/>
      <c r="G36" s="83"/>
      <c r="H36" s="83"/>
      <c r="I36" s="83"/>
      <c r="K36" s="16"/>
      <c r="L36" s="16"/>
      <c r="M36" s="16"/>
    </row>
    <row r="37" spans="2:13" x14ac:dyDescent="0.25">
      <c r="B37" s="2"/>
      <c r="C37" s="82">
        <v>70</v>
      </c>
      <c r="D37" s="6" t="s">
        <v>34</v>
      </c>
      <c r="E37" s="83"/>
      <c r="F37" s="83"/>
      <c r="G37" s="83"/>
      <c r="H37" s="83"/>
      <c r="I37" s="83"/>
      <c r="K37" s="16"/>
      <c r="L37" s="16"/>
      <c r="M37" s="16"/>
    </row>
    <row r="38" spans="2:13" x14ac:dyDescent="0.25">
      <c r="B38" s="2"/>
      <c r="C38" s="82">
        <v>100</v>
      </c>
      <c r="D38" s="6" t="s">
        <v>34</v>
      </c>
      <c r="E38" s="83"/>
      <c r="F38" s="83"/>
      <c r="G38" s="83"/>
      <c r="H38" s="83"/>
      <c r="I38" s="83"/>
      <c r="K38" s="16"/>
      <c r="L38" s="16"/>
      <c r="M38" s="16"/>
    </row>
    <row r="39" spans="2:13" x14ac:dyDescent="0.25">
      <c r="B39" s="2"/>
      <c r="E39" s="57"/>
      <c r="F39" s="57"/>
      <c r="G39" s="57"/>
      <c r="H39" s="57"/>
      <c r="I39" s="57"/>
      <c r="K39" s="16"/>
      <c r="L39" s="16"/>
      <c r="M39" s="16"/>
    </row>
    <row r="40" spans="2:13" x14ac:dyDescent="0.25">
      <c r="B40" s="9" t="s">
        <v>100</v>
      </c>
      <c r="C40" s="9"/>
      <c r="D40" s="9"/>
      <c r="E40" s="95" t="s">
        <v>101</v>
      </c>
      <c r="F40" s="95" t="s">
        <v>102</v>
      </c>
      <c r="G40" s="95" t="s">
        <v>103</v>
      </c>
      <c r="H40" s="95" t="s">
        <v>104</v>
      </c>
      <c r="I40" s="95" t="s">
        <v>56</v>
      </c>
      <c r="K40" s="16"/>
      <c r="L40" s="16"/>
      <c r="M40" s="16"/>
    </row>
    <row r="41" spans="2:13" x14ac:dyDescent="0.25">
      <c r="B41" s="2"/>
      <c r="C41" s="82">
        <v>20</v>
      </c>
      <c r="D41" s="6" t="s">
        <v>34</v>
      </c>
      <c r="E41" s="55"/>
      <c r="F41" s="55"/>
      <c r="G41" s="55"/>
      <c r="H41" s="55"/>
      <c r="I41" s="55"/>
      <c r="K41" s="16"/>
      <c r="L41" s="16"/>
      <c r="M41" s="16"/>
    </row>
    <row r="42" spans="2:13" x14ac:dyDescent="0.25">
      <c r="B42" s="2"/>
      <c r="C42" s="82">
        <v>25</v>
      </c>
      <c r="D42" s="6" t="s">
        <v>34</v>
      </c>
      <c r="E42" s="55"/>
      <c r="F42" s="55"/>
      <c r="G42" s="55"/>
      <c r="H42" s="55"/>
      <c r="I42" s="55"/>
      <c r="K42" s="16"/>
      <c r="L42" s="16"/>
      <c r="M42" s="16"/>
    </row>
    <row r="43" spans="2:13" x14ac:dyDescent="0.25">
      <c r="B43" s="2"/>
      <c r="C43" s="82">
        <v>30</v>
      </c>
      <c r="D43" s="6" t="s">
        <v>34</v>
      </c>
      <c r="E43" s="55"/>
      <c r="F43" s="55"/>
      <c r="G43" s="55"/>
      <c r="H43" s="55"/>
      <c r="I43" s="55"/>
      <c r="K43" s="16"/>
      <c r="L43" s="16"/>
      <c r="M43" s="16"/>
    </row>
    <row r="44" spans="2:13" x14ac:dyDescent="0.25">
      <c r="B44" s="2"/>
      <c r="C44" s="82">
        <v>40</v>
      </c>
      <c r="D44" s="6" t="s">
        <v>34</v>
      </c>
      <c r="E44" s="55"/>
      <c r="F44" s="55"/>
      <c r="G44" s="55"/>
      <c r="H44" s="55"/>
      <c r="I44" s="55"/>
      <c r="K44" s="16"/>
      <c r="L44" s="16"/>
      <c r="M44" s="16"/>
    </row>
    <row r="45" spans="2:13" x14ac:dyDescent="0.25">
      <c r="B45" s="2"/>
      <c r="C45" s="82">
        <v>50</v>
      </c>
      <c r="D45" s="6" t="s">
        <v>34</v>
      </c>
      <c r="E45" s="55"/>
      <c r="F45" s="55"/>
      <c r="G45" s="55"/>
      <c r="H45" s="55"/>
      <c r="I45" s="55"/>
      <c r="K45" s="16"/>
      <c r="L45" s="16"/>
      <c r="M45" s="16"/>
    </row>
    <row r="46" spans="2:13" x14ac:dyDescent="0.25">
      <c r="B46" s="2"/>
      <c r="C46" s="82">
        <v>70</v>
      </c>
      <c r="D46" s="6" t="s">
        <v>34</v>
      </c>
      <c r="E46" s="55"/>
      <c r="F46" s="55"/>
      <c r="G46" s="55"/>
      <c r="H46" s="55"/>
      <c r="I46" s="55"/>
      <c r="K46" s="16"/>
      <c r="L46" s="16"/>
      <c r="M46" s="16"/>
    </row>
    <row r="47" spans="2:13" x14ac:dyDescent="0.25">
      <c r="B47" s="2"/>
      <c r="C47" s="82">
        <v>100</v>
      </c>
      <c r="D47" s="6" t="s">
        <v>34</v>
      </c>
      <c r="E47" s="55"/>
      <c r="F47" s="55"/>
      <c r="G47" s="55"/>
      <c r="H47" s="55"/>
      <c r="I47" s="55"/>
      <c r="K47" s="16"/>
      <c r="L47" s="16"/>
      <c r="M47" s="16"/>
    </row>
    <row r="48" spans="2:13" x14ac:dyDescent="0.25">
      <c r="B48" s="33"/>
      <c r="C48" s="16"/>
      <c r="E48" s="7"/>
      <c r="F48" s="7"/>
      <c r="G48" s="7"/>
      <c r="H48" s="7"/>
      <c r="I48" s="7"/>
    </row>
    <row r="49" spans="2:13" x14ac:dyDescent="0.25">
      <c r="B49" s="33" t="s">
        <v>84</v>
      </c>
      <c r="C49" s="16"/>
      <c r="D49" s="6" t="s">
        <v>34</v>
      </c>
      <c r="E49" s="58"/>
      <c r="F49" s="55"/>
      <c r="H49" s="55"/>
      <c r="I49" s="58"/>
    </row>
    <row r="51" spans="2:13" x14ac:dyDescent="0.25">
      <c r="B51" s="9" t="s">
        <v>91</v>
      </c>
      <c r="C51" s="9"/>
      <c r="D51" s="9"/>
      <c r="E51" s="95" t="s">
        <v>101</v>
      </c>
      <c r="F51" s="95" t="s">
        <v>102</v>
      </c>
      <c r="G51" s="95" t="s">
        <v>103</v>
      </c>
      <c r="H51" s="95" t="s">
        <v>104</v>
      </c>
      <c r="I51" s="95" t="s">
        <v>56</v>
      </c>
    </row>
    <row r="52" spans="2:13" x14ac:dyDescent="0.25">
      <c r="C52" t="s">
        <v>35</v>
      </c>
      <c r="D52" s="6" t="s">
        <v>34</v>
      </c>
      <c r="E52" s="55"/>
      <c r="F52" s="55"/>
      <c r="G52" s="55"/>
      <c r="H52" s="55"/>
      <c r="I52" s="55"/>
    </row>
    <row r="53" spans="2:13" x14ac:dyDescent="0.25">
      <c r="C53" t="s">
        <v>25</v>
      </c>
      <c r="D53" s="6" t="s">
        <v>34</v>
      </c>
      <c r="E53" s="55"/>
      <c r="F53" s="55"/>
      <c r="G53" s="55"/>
      <c r="H53" s="55"/>
      <c r="I53" s="55"/>
      <c r="K53" s="16"/>
      <c r="L53" s="16"/>
      <c r="M53" s="16"/>
    </row>
    <row r="54" spans="2:13" x14ac:dyDescent="0.25">
      <c r="B54" s="33"/>
      <c r="C54" s="16"/>
      <c r="E54" s="58"/>
      <c r="G54" s="58"/>
      <c r="I54" s="58"/>
      <c r="K54" s="16"/>
      <c r="L54" s="16"/>
      <c r="M54" s="16"/>
    </row>
    <row r="55" spans="2:13" x14ac:dyDescent="0.25">
      <c r="B55" s="101" t="s">
        <v>114</v>
      </c>
      <c r="C55" s="9"/>
      <c r="D55" s="9"/>
      <c r="E55" s="95" t="s">
        <v>101</v>
      </c>
      <c r="F55" s="95" t="s">
        <v>102</v>
      </c>
      <c r="G55" s="95" t="s">
        <v>103</v>
      </c>
      <c r="H55" s="95" t="s">
        <v>104</v>
      </c>
      <c r="I55" s="95" t="s">
        <v>56</v>
      </c>
      <c r="K55" s="16"/>
      <c r="L55" s="16"/>
      <c r="M55" s="16"/>
    </row>
    <row r="56" spans="2:13" x14ac:dyDescent="0.25">
      <c r="B56" s="33"/>
      <c r="C56" s="100" t="s">
        <v>58</v>
      </c>
      <c r="D56" s="6" t="s">
        <v>14</v>
      </c>
      <c r="E56" s="56"/>
      <c r="F56" s="56"/>
      <c r="G56" s="56"/>
      <c r="H56" s="56"/>
      <c r="I56" s="56"/>
    </row>
    <row r="57" spans="2:13" x14ac:dyDescent="0.25">
      <c r="B57" s="33"/>
      <c r="C57" s="100" t="s">
        <v>4</v>
      </c>
      <c r="D57" s="6" t="s">
        <v>14</v>
      </c>
      <c r="E57" s="56"/>
      <c r="F57" s="56"/>
      <c r="G57" s="56"/>
      <c r="H57" s="56"/>
      <c r="I57" s="56"/>
    </row>
    <row r="58" spans="2:13" ht="17.25" x14ac:dyDescent="0.3">
      <c r="B58" s="86"/>
      <c r="C58" s="86"/>
      <c r="D58" s="86"/>
      <c r="E58" s="87"/>
      <c r="F58" s="87"/>
      <c r="G58" s="87"/>
      <c r="H58" s="87"/>
      <c r="I58" s="87"/>
      <c r="K58" s="16"/>
      <c r="L58" s="16"/>
      <c r="M58" s="16"/>
    </row>
    <row r="59" spans="2:13" ht="18" thickBot="1" x14ac:dyDescent="0.35">
      <c r="B59" s="4">
        <v>2</v>
      </c>
      <c r="C59" s="4" t="s">
        <v>19</v>
      </c>
      <c r="D59" s="4"/>
      <c r="E59" s="22"/>
      <c r="F59" s="22"/>
      <c r="G59" s="22"/>
      <c r="H59" s="22"/>
      <c r="I59" s="22"/>
    </row>
    <row r="60" spans="2:13" s="7" customFormat="1" ht="18" thickTop="1" x14ac:dyDescent="0.3">
      <c r="B60" s="86"/>
      <c r="C60" s="86"/>
      <c r="D60" s="86"/>
      <c r="E60" s="87"/>
      <c r="F60" s="87"/>
      <c r="G60" s="87"/>
      <c r="H60" s="87"/>
      <c r="I60" s="87"/>
    </row>
    <row r="61" spans="2:13" x14ac:dyDescent="0.25">
      <c r="B61" s="9" t="s">
        <v>86</v>
      </c>
      <c r="C61" s="9"/>
      <c r="D61" s="9"/>
      <c r="E61" s="95" t="s">
        <v>101</v>
      </c>
      <c r="F61" s="95" t="s">
        <v>102</v>
      </c>
      <c r="G61" s="95" t="s">
        <v>103</v>
      </c>
      <c r="H61" s="95" t="s">
        <v>104</v>
      </c>
      <c r="I61" s="95" t="s">
        <v>56</v>
      </c>
    </row>
    <row r="62" spans="2:13" x14ac:dyDescent="0.25">
      <c r="B62" s="2"/>
      <c r="C62" t="s">
        <v>27</v>
      </c>
      <c r="D62" s="6" t="s">
        <v>34</v>
      </c>
      <c r="E62" s="81"/>
      <c r="F62" s="81"/>
      <c r="G62" s="81"/>
      <c r="H62" s="81"/>
      <c r="I62" s="81"/>
    </row>
    <row r="63" spans="2:13" x14ac:dyDescent="0.25">
      <c r="B63" s="2"/>
      <c r="C63" t="s">
        <v>31</v>
      </c>
      <c r="D63" s="6" t="s">
        <v>34</v>
      </c>
      <c r="E63" s="81"/>
      <c r="F63" s="81"/>
      <c r="G63" s="81"/>
      <c r="H63" s="81"/>
      <c r="I63" s="81"/>
    </row>
    <row r="64" spans="2:13" x14ac:dyDescent="0.25">
      <c r="B64" s="2"/>
      <c r="C64" t="s">
        <v>67</v>
      </c>
      <c r="D64" s="6" t="s">
        <v>34</v>
      </c>
      <c r="E64" s="81"/>
      <c r="F64" s="81"/>
      <c r="G64" s="81"/>
      <c r="H64" s="81"/>
      <c r="I64" s="81"/>
    </row>
    <row r="65" spans="2:9" x14ac:dyDescent="0.25">
      <c r="B65" s="2"/>
      <c r="C65" t="s">
        <v>68</v>
      </c>
      <c r="D65" s="6" t="s">
        <v>34</v>
      </c>
      <c r="E65" s="81"/>
      <c r="F65" s="81"/>
      <c r="G65" s="81"/>
      <c r="H65" s="81"/>
      <c r="I65" s="81"/>
    </row>
    <row r="66" spans="2:9" x14ac:dyDescent="0.25">
      <c r="B66" s="2"/>
      <c r="C66" t="s">
        <v>32</v>
      </c>
      <c r="D66" s="6" t="s">
        <v>34</v>
      </c>
      <c r="E66" s="81"/>
      <c r="F66" s="81"/>
      <c r="G66" s="81"/>
      <c r="H66" s="81"/>
      <c r="I66" s="81"/>
    </row>
    <row r="67" spans="2:9" x14ac:dyDescent="0.25">
      <c r="B67" s="2"/>
      <c r="C67" t="s">
        <v>113</v>
      </c>
      <c r="D67" s="6" t="s">
        <v>34</v>
      </c>
      <c r="E67" s="81"/>
      <c r="F67" s="81"/>
      <c r="G67" s="81"/>
      <c r="H67" s="81"/>
      <c r="I67" s="81"/>
    </row>
    <row r="68" spans="2:9" x14ac:dyDescent="0.25">
      <c r="B68" s="2"/>
      <c r="E68" s="7"/>
      <c r="F68" s="7"/>
      <c r="G68" s="7"/>
      <c r="H68" s="7"/>
      <c r="I68" s="7"/>
    </row>
    <row r="69" spans="2:9" x14ac:dyDescent="0.25">
      <c r="B69" s="9" t="s">
        <v>88</v>
      </c>
      <c r="C69" s="9"/>
      <c r="D69" s="9"/>
      <c r="E69" s="95" t="s">
        <v>101</v>
      </c>
      <c r="F69" s="95" t="s">
        <v>102</v>
      </c>
      <c r="G69" s="95" t="s">
        <v>103</v>
      </c>
      <c r="H69" s="95" t="s">
        <v>104</v>
      </c>
      <c r="I69" s="95" t="s">
        <v>56</v>
      </c>
    </row>
    <row r="70" spans="2:9" x14ac:dyDescent="0.25">
      <c r="B70" s="2"/>
      <c r="C70" t="s">
        <v>45</v>
      </c>
      <c r="D70" s="6" t="s">
        <v>34</v>
      </c>
      <c r="E70" s="55"/>
      <c r="F70" s="55"/>
      <c r="G70" s="55"/>
      <c r="H70" s="55"/>
      <c r="I70" s="55"/>
    </row>
    <row r="71" spans="2:9" x14ac:dyDescent="0.25">
      <c r="B71" s="2"/>
      <c r="C71" t="s">
        <v>28</v>
      </c>
      <c r="D71" s="6" t="s">
        <v>34</v>
      </c>
      <c r="E71" s="55"/>
      <c r="F71" s="55"/>
      <c r="G71" s="55"/>
      <c r="H71" s="55"/>
      <c r="I71" s="55"/>
    </row>
    <row r="72" spans="2:9" x14ac:dyDescent="0.25">
      <c r="C72" t="s">
        <v>87</v>
      </c>
      <c r="D72" s="6" t="s">
        <v>14</v>
      </c>
      <c r="E72" s="56"/>
      <c r="F72" s="56"/>
      <c r="G72" s="56"/>
      <c r="H72" s="56"/>
      <c r="I72" s="56"/>
    </row>
    <row r="73" spans="2:9" x14ac:dyDescent="0.25">
      <c r="C73" t="s">
        <v>30</v>
      </c>
      <c r="D73" s="6" t="s">
        <v>14</v>
      </c>
      <c r="E73" s="56"/>
      <c r="F73" s="56"/>
      <c r="G73" s="56"/>
      <c r="H73" s="56"/>
      <c r="I73" s="56"/>
    </row>
    <row r="74" spans="2:9" x14ac:dyDescent="0.25">
      <c r="B74" s="16"/>
    </row>
    <row r="75" spans="2:9" ht="18" thickBot="1" x14ac:dyDescent="0.35">
      <c r="B75" s="4">
        <v>3</v>
      </c>
      <c r="C75" s="4" t="s">
        <v>1</v>
      </c>
      <c r="D75" s="4"/>
      <c r="E75" s="22"/>
      <c r="F75" s="22"/>
      <c r="G75" s="22"/>
      <c r="H75" s="22"/>
      <c r="I75" s="22"/>
    </row>
    <row r="76" spans="2:9" ht="18" thickTop="1" x14ac:dyDescent="0.3">
      <c r="B76" s="86"/>
      <c r="C76" s="86"/>
      <c r="D76" s="86"/>
      <c r="E76" s="87"/>
      <c r="F76" s="87"/>
      <c r="G76" s="87"/>
      <c r="H76" s="87"/>
      <c r="I76" s="87"/>
    </row>
    <row r="77" spans="2:9" x14ac:dyDescent="0.25">
      <c r="C77" s="82" t="s">
        <v>70</v>
      </c>
      <c r="D77" s="6" t="s">
        <v>21</v>
      </c>
      <c r="E77" s="15"/>
    </row>
    <row r="78" spans="2:9" x14ac:dyDescent="0.25">
      <c r="C78" s="82" t="s">
        <v>71</v>
      </c>
      <c r="D78" s="6" t="s">
        <v>21</v>
      </c>
      <c r="E78" s="23"/>
    </row>
    <row r="79" spans="2:9" x14ac:dyDescent="0.25">
      <c r="C79" s="82" t="s">
        <v>72</v>
      </c>
      <c r="D79" s="6" t="s">
        <v>21</v>
      </c>
      <c r="E79" s="15"/>
    </row>
    <row r="80" spans="2:9" x14ac:dyDescent="0.25">
      <c r="C80" s="82" t="s">
        <v>73</v>
      </c>
      <c r="D80" s="6" t="s">
        <v>21</v>
      </c>
      <c r="E80" s="15"/>
    </row>
    <row r="81" spans="1:9" x14ac:dyDescent="0.25">
      <c r="C81" s="82" t="s">
        <v>74</v>
      </c>
      <c r="D81" s="6" t="s">
        <v>21</v>
      </c>
      <c r="E81" s="15"/>
    </row>
    <row r="82" spans="1:9" x14ac:dyDescent="0.25">
      <c r="C82" s="82" t="s">
        <v>75</v>
      </c>
      <c r="D82" s="6" t="s">
        <v>21</v>
      </c>
      <c r="E82" s="15"/>
    </row>
    <row r="84" spans="1:9" ht="18" thickBot="1" x14ac:dyDescent="0.35">
      <c r="B84" s="4">
        <v>4</v>
      </c>
      <c r="C84" s="4" t="s">
        <v>99</v>
      </c>
      <c r="D84" s="4"/>
      <c r="E84" s="22" t="s">
        <v>101</v>
      </c>
      <c r="F84" s="22" t="s">
        <v>102</v>
      </c>
      <c r="G84" s="22" t="s">
        <v>103</v>
      </c>
      <c r="H84" s="22" t="s">
        <v>104</v>
      </c>
      <c r="I84" s="22" t="s">
        <v>56</v>
      </c>
    </row>
    <row r="85" spans="1:9" ht="18" thickTop="1" x14ac:dyDescent="0.3">
      <c r="A85" s="7"/>
      <c r="B85" s="86"/>
      <c r="C85" s="86"/>
      <c r="D85" s="86"/>
      <c r="E85" s="87"/>
      <c r="F85" s="87"/>
      <c r="G85" s="87"/>
      <c r="H85" s="87"/>
      <c r="I85" s="87"/>
    </row>
    <row r="86" spans="1:9" x14ac:dyDescent="0.25">
      <c r="B86" s="2" t="s">
        <v>89</v>
      </c>
      <c r="D86" s="6" t="s">
        <v>16</v>
      </c>
      <c r="E86" s="55"/>
      <c r="F86" s="90"/>
      <c r="G86" s="55"/>
      <c r="H86" s="55"/>
      <c r="I86" s="23"/>
    </row>
    <row r="88" spans="1:9" ht="18" thickBot="1" x14ac:dyDescent="0.35">
      <c r="B88" s="4">
        <v>5</v>
      </c>
      <c r="C88" s="4" t="s">
        <v>0</v>
      </c>
      <c r="D88" s="4"/>
      <c r="E88" s="22"/>
      <c r="F88" s="22"/>
      <c r="G88" s="22"/>
      <c r="H88" s="22"/>
      <c r="I88" s="22"/>
    </row>
    <row r="89" spans="1:9" ht="18" thickTop="1" x14ac:dyDescent="0.3">
      <c r="B89" s="86"/>
      <c r="C89" s="86"/>
      <c r="D89" s="86"/>
      <c r="E89" s="87"/>
      <c r="F89" s="87"/>
      <c r="G89" s="87"/>
      <c r="H89" s="87"/>
      <c r="I89" s="87"/>
    </row>
    <row r="90" spans="1:9" x14ac:dyDescent="0.25">
      <c r="B90" s="2" t="s">
        <v>5</v>
      </c>
      <c r="D90" s="6" t="s">
        <v>14</v>
      </c>
      <c r="E90" s="31"/>
    </row>
    <row r="94" spans="1:9" ht="15" customHeight="1" x14ac:dyDescent="0.25"/>
    <row r="95" spans="1:9" ht="15" customHeight="1" x14ac:dyDescent="0.25"/>
    <row r="96" spans="1:9" ht="1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2:J14"/>
  <sheetViews>
    <sheetView showGridLines="0" zoomScale="85" zoomScaleNormal="85" workbookViewId="0">
      <selection activeCell="F40" sqref="F40"/>
    </sheetView>
  </sheetViews>
  <sheetFormatPr defaultRowHeight="15" x14ac:dyDescent="0.25"/>
  <cols>
    <col min="1" max="2" width="2.85546875" customWidth="1"/>
    <col min="3" max="3" width="47" bestFit="1" customWidth="1"/>
    <col min="4" max="4" width="9.140625" style="6"/>
    <col min="5" max="7" width="13.7109375" customWidth="1"/>
    <col min="16" max="16" width="47" bestFit="1" customWidth="1"/>
  </cols>
  <sheetData>
    <row r="2" spans="2:10" s="80" customFormat="1" ht="30" customHeight="1" x14ac:dyDescent="0.25">
      <c r="B2" s="77" t="s">
        <v>54</v>
      </c>
      <c r="C2" s="78"/>
      <c r="D2" s="78"/>
    </row>
    <row r="3" spans="2:10" ht="18" thickBot="1" x14ac:dyDescent="0.35">
      <c r="B3" s="4">
        <v>1</v>
      </c>
      <c r="C3" s="4" t="s">
        <v>108</v>
      </c>
      <c r="D3" s="4"/>
      <c r="E3" s="4"/>
      <c r="F3" s="4"/>
      <c r="G3" s="4"/>
      <c r="H3" s="4"/>
      <c r="I3" s="4"/>
    </row>
    <row r="4" spans="2:10" ht="15.75" thickTop="1" x14ac:dyDescent="0.25">
      <c r="B4" s="2" t="s">
        <v>61</v>
      </c>
    </row>
    <row r="5" spans="2:10" x14ac:dyDescent="0.25">
      <c r="C5" t="s">
        <v>2</v>
      </c>
    </row>
    <row r="6" spans="2:10" x14ac:dyDescent="0.25">
      <c r="C6" t="s">
        <v>3</v>
      </c>
      <c r="E6" s="14"/>
    </row>
    <row r="8" spans="2:10" x14ac:dyDescent="0.25">
      <c r="B8" s="2" t="s">
        <v>63</v>
      </c>
    </row>
    <row r="9" spans="2:10" x14ac:dyDescent="0.25">
      <c r="C9" t="s">
        <v>62</v>
      </c>
      <c r="F9" s="7"/>
      <c r="G9" s="7"/>
      <c r="H9" s="7"/>
      <c r="I9" s="7"/>
      <c r="J9" s="7"/>
    </row>
    <row r="10" spans="2:10" ht="15" customHeight="1" x14ac:dyDescent="0.25">
      <c r="C10" t="s">
        <v>25</v>
      </c>
      <c r="F10" s="7"/>
      <c r="G10" s="7"/>
      <c r="H10" s="7"/>
      <c r="I10" s="7"/>
      <c r="J10" s="7"/>
    </row>
    <row r="11" spans="2:10" ht="15" customHeight="1" x14ac:dyDescent="0.25"/>
    <row r="12" spans="2:10" ht="15" customHeight="1" x14ac:dyDescent="0.25">
      <c r="B12" s="2" t="s">
        <v>64</v>
      </c>
    </row>
    <row r="13" spans="2:10" ht="15" customHeight="1" x14ac:dyDescent="0.25">
      <c r="C13" t="s">
        <v>65</v>
      </c>
    </row>
    <row r="14" spans="2:10" x14ac:dyDescent="0.25">
      <c r="C14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Flagskibsprodukter</vt:lpstr>
      <vt:lpstr>Forudsætninger</vt:lpstr>
      <vt:lpstr>Tabeller</vt:lpstr>
      <vt:lpstr>indeholderTV</vt:lpstr>
      <vt:lpstr>Produktnavn</vt:lpstr>
    </vt:vector>
  </TitlesOfParts>
  <Company>Erhvervsstyrelsen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Treppendahl</dc:creator>
  <cp:lastModifiedBy>Tina Aaen Jensen</cp:lastModifiedBy>
  <dcterms:created xsi:type="dcterms:W3CDTF">2015-12-21T09:39:51Z</dcterms:created>
  <dcterms:modified xsi:type="dcterms:W3CDTF">2016-06-29T12:07:44Z</dcterms:modified>
</cp:coreProperties>
</file>